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P:\Biuro Wspierania Badań\SMiRP\projekty\KCP\dokumentacja\"/>
    </mc:Choice>
  </mc:AlternateContent>
  <xr:revisionPtr revIDLastSave="0" documentId="13_ncr:1_{7CA91D3C-3984-4950-B1B9-B3600A945F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dsumowanie" sheetId="7" r:id="rId1"/>
    <sheet name="2025-03" sheetId="9" r:id="rId2"/>
    <sheet name="Dane" sheetId="4" r:id="rId3"/>
  </sheets>
  <definedNames>
    <definedName name="Data_nieobec">Podsumowanie!$L$4:$L$4</definedName>
    <definedName name="Kwerenda_z_Excel_Files" localSheetId="2" hidden="1">Dane!$H$1:$I$60</definedName>
    <definedName name="Nieobecnosci">Dane!$D$2:$D$4</definedName>
    <definedName name="_xlnm.Print_Area" localSheetId="1">'2025-03'!$A$1:$AH$26</definedName>
    <definedName name="Projekt">Tabela_Kwerenda_z_Excel_Files[]</definedName>
    <definedName name="Przyczyna_nieobec">Podsumowanie!$M$4:$M$4</definedName>
    <definedName name="swieta">Dane!$A$2:$A$53</definedName>
    <definedName name="Zespół">Tabela8[Zespół]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4" l="1"/>
  <c r="J2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4" i="4"/>
  <c r="J58" i="4"/>
  <c r="J59" i="4"/>
  <c r="J60" i="4"/>
  <c r="J6" i="4"/>
  <c r="J8" i="4"/>
  <c r="J9" i="4"/>
  <c r="J10" i="4"/>
  <c r="J11" i="4"/>
  <c r="J12" i="4"/>
  <c r="J13" i="4"/>
  <c r="J14" i="4"/>
  <c r="J5" i="4"/>
  <c r="P6" i="7"/>
  <c r="X6" i="7" l="1"/>
  <c r="W6" i="7"/>
  <c r="V6" i="7"/>
  <c r="U6" i="7"/>
  <c r="T6" i="7"/>
  <c r="S6" i="7"/>
  <c r="R6" i="7"/>
  <c r="Q6" i="7"/>
  <c r="C6" i="9" l="1"/>
  <c r="G26" i="9" s="1"/>
  <c r="AH15" i="9" l="1"/>
  <c r="AH14" i="9"/>
  <c r="AH13" i="9"/>
  <c r="I4" i="7" l="1"/>
  <c r="H4" i="7"/>
  <c r="G4" i="7"/>
  <c r="J4" i="7" l="1"/>
  <c r="A8" i="9" a="1"/>
  <c r="A8" i="9" s="1"/>
  <c r="G7" i="7"/>
  <c r="H7" i="7"/>
  <c r="I7" i="7"/>
  <c r="B8" i="9" l="1"/>
  <c r="A11" i="9"/>
  <c r="B11" i="9" s="1"/>
  <c r="A10" i="9"/>
  <c r="B10" i="9" s="1"/>
  <c r="A13" i="9"/>
  <c r="B13" i="9" s="1"/>
  <c r="A9" i="9"/>
  <c r="B9" i="9" s="1"/>
  <c r="A15" i="9"/>
  <c r="B15" i="9" s="1"/>
  <c r="A14" i="9"/>
  <c r="B14" i="9" s="1"/>
  <c r="A16" i="9"/>
  <c r="B16" i="9" s="1"/>
  <c r="A12" i="9"/>
  <c r="B12" i="9" s="1"/>
  <c r="A8" i="7"/>
  <c r="J7" i="7"/>
  <c r="J8" i="7"/>
  <c r="A9" i="7" l="1"/>
  <c r="C3" i="9"/>
  <c r="C2" i="9"/>
  <c r="AH8" i="9"/>
  <c r="H8" i="7"/>
  <c r="G8" i="7"/>
  <c r="I8" i="7"/>
  <c r="A10" i="7" l="1"/>
  <c r="C4" i="7"/>
  <c r="D4" i="7"/>
  <c r="E4" i="7"/>
  <c r="F4" i="7"/>
  <c r="B4" i="7"/>
  <c r="B10" i="7"/>
  <c r="G9" i="7"/>
  <c r="B8" i="7"/>
  <c r="H9" i="7"/>
  <c r="C10" i="7"/>
  <c r="D7" i="7"/>
  <c r="J9" i="7"/>
  <c r="D10" i="7"/>
  <c r="I9" i="7"/>
  <c r="C7" i="7"/>
  <c r="A11" i="7" l="1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H16" i="9"/>
  <c r="AH12" i="9"/>
  <c r="AH11" i="9"/>
  <c r="AH10" i="9"/>
  <c r="AH9" i="9"/>
  <c r="J10" i="7"/>
  <c r="F7" i="7"/>
  <c r="E10" i="7"/>
  <c r="B9" i="7"/>
  <c r="D9" i="7"/>
  <c r="C8" i="7"/>
  <c r="F9" i="7"/>
  <c r="E11" i="7"/>
  <c r="D8" i="7"/>
  <c r="G10" i="7"/>
  <c r="E8" i="7"/>
  <c r="E9" i="7"/>
  <c r="E7" i="7"/>
  <c r="F10" i="7"/>
  <c r="F8" i="7"/>
  <c r="H10" i="7"/>
  <c r="B7" i="7"/>
  <c r="C9" i="7"/>
  <c r="I10" i="7"/>
  <c r="X4" i="9" l="1"/>
  <c r="A12" i="7"/>
  <c r="C20" i="9" a="1"/>
  <c r="C20" i="9" s="1"/>
  <c r="C21" i="9" a="1"/>
  <c r="C21" i="9" s="1"/>
  <c r="C19" i="9" a="1"/>
  <c r="C19" i="9" s="1"/>
  <c r="AH17" i="9"/>
  <c r="C4" i="9"/>
  <c r="D6" i="9"/>
  <c r="D19" i="9" s="1" a="1"/>
  <c r="D19" i="9" s="1"/>
  <c r="I11" i="7"/>
  <c r="H11" i="7"/>
  <c r="J11" i="7"/>
  <c r="D11" i="7"/>
  <c r="C11" i="7"/>
  <c r="B11" i="7"/>
  <c r="F11" i="7"/>
  <c r="G11" i="7"/>
  <c r="A13" i="7" l="1"/>
  <c r="D21" i="9" a="1"/>
  <c r="D21" i="9" s="1"/>
  <c r="D20" i="9" a="1"/>
  <c r="D20" i="9" s="1"/>
  <c r="C22" i="9"/>
  <c r="E6" i="9"/>
  <c r="D12" i="7"/>
  <c r="C12" i="7"/>
  <c r="J12" i="7"/>
  <c r="B12" i="7"/>
  <c r="H12" i="7"/>
  <c r="F12" i="7"/>
  <c r="I12" i="7"/>
  <c r="G12" i="7"/>
  <c r="E12" i="7"/>
  <c r="A14" i="7" l="1"/>
  <c r="E19" i="9" a="1"/>
  <c r="E19" i="9" s="1"/>
  <c r="E20" i="9" a="1"/>
  <c r="E20" i="9" s="1"/>
  <c r="E21" i="9" a="1"/>
  <c r="E21" i="9" s="1"/>
  <c r="D22" i="9"/>
  <c r="F6" i="9"/>
  <c r="H13" i="7"/>
  <c r="G13" i="7"/>
  <c r="C13" i="7"/>
  <c r="F13" i="7"/>
  <c r="J13" i="7"/>
  <c r="D13" i="7"/>
  <c r="B13" i="7"/>
  <c r="I13" i="7"/>
  <c r="E13" i="7"/>
  <c r="A15" i="7" l="1"/>
  <c r="F19" i="9" a="1"/>
  <c r="F19" i="9" s="1"/>
  <c r="F21" i="9" a="1"/>
  <c r="F21" i="9" s="1"/>
  <c r="F20" i="9" a="1"/>
  <c r="F20" i="9" s="1"/>
  <c r="E22" i="9"/>
  <c r="G6" i="9"/>
  <c r="H14" i="7"/>
  <c r="F14" i="7"/>
  <c r="B14" i="7"/>
  <c r="D14" i="7"/>
  <c r="I14" i="7"/>
  <c r="J14" i="7"/>
  <c r="E14" i="7"/>
  <c r="C14" i="7"/>
  <c r="G14" i="7"/>
  <c r="A16" i="7" l="1"/>
  <c r="G19" i="9" a="1"/>
  <c r="G19" i="9" s="1"/>
  <c r="G20" i="9" a="1"/>
  <c r="G20" i="9" s="1"/>
  <c r="G21" i="9" a="1"/>
  <c r="G21" i="9" s="1"/>
  <c r="F22" i="9"/>
  <c r="H6" i="9"/>
  <c r="G15" i="7"/>
  <c r="J15" i="7"/>
  <c r="F15" i="7"/>
  <c r="B15" i="7"/>
  <c r="I15" i="7"/>
  <c r="E15" i="7"/>
  <c r="C15" i="7"/>
  <c r="D15" i="7"/>
  <c r="H15" i="7"/>
  <c r="A17" i="7" l="1"/>
  <c r="H19" i="9" a="1"/>
  <c r="H19" i="9" s="1"/>
  <c r="H21" i="9" a="1"/>
  <c r="H21" i="9" s="1"/>
  <c r="H20" i="9" a="1"/>
  <c r="H20" i="9" s="1"/>
  <c r="G22" i="9"/>
  <c r="I6" i="9"/>
  <c r="F16" i="7"/>
  <c r="B16" i="7"/>
  <c r="I16" i="7"/>
  <c r="H16" i="7"/>
  <c r="E16" i="7"/>
  <c r="D16" i="7"/>
  <c r="C16" i="7"/>
  <c r="G16" i="7"/>
  <c r="J16" i="7"/>
  <c r="A18" i="7" l="1"/>
  <c r="I19" i="9" a="1"/>
  <c r="I19" i="9" s="1"/>
  <c r="I20" i="9" a="1"/>
  <c r="I20" i="9" s="1"/>
  <c r="I21" i="9" a="1"/>
  <c r="I21" i="9" s="1"/>
  <c r="H22" i="9"/>
  <c r="J6" i="9"/>
  <c r="H17" i="7"/>
  <c r="I17" i="7"/>
  <c r="G17" i="7"/>
  <c r="D17" i="7"/>
  <c r="C17" i="7"/>
  <c r="B17" i="7"/>
  <c r="F17" i="7"/>
  <c r="E17" i="7"/>
  <c r="J17" i="7"/>
  <c r="A19" i="7" l="1"/>
  <c r="J19" i="9" a="1"/>
  <c r="J19" i="9" s="1"/>
  <c r="J21" i="9" a="1"/>
  <c r="J21" i="9" s="1"/>
  <c r="J20" i="9" a="1"/>
  <c r="J20" i="9" s="1"/>
  <c r="I22" i="9"/>
  <c r="K6" i="9"/>
  <c r="J18" i="7"/>
  <c r="E18" i="7"/>
  <c r="B18" i="7"/>
  <c r="C18" i="7"/>
  <c r="F18" i="7"/>
  <c r="I18" i="7"/>
  <c r="D18" i="7"/>
  <c r="G18" i="7"/>
  <c r="H18" i="7"/>
  <c r="A20" i="7" l="1"/>
  <c r="K19" i="9" a="1"/>
  <c r="K19" i="9" s="1"/>
  <c r="K20" i="9" a="1"/>
  <c r="K20" i="9" s="1"/>
  <c r="K21" i="9" a="1"/>
  <c r="K21" i="9" s="1"/>
  <c r="J22" i="9"/>
  <c r="L6" i="9"/>
  <c r="B19" i="7"/>
  <c r="J19" i="7"/>
  <c r="H19" i="7"/>
  <c r="I19" i="7"/>
  <c r="C19" i="7"/>
  <c r="G19" i="7"/>
  <c r="F19" i="7"/>
  <c r="E19" i="7"/>
  <c r="D19" i="7"/>
  <c r="A21" i="7" l="1"/>
  <c r="L19" i="9" a="1"/>
  <c r="L19" i="9" s="1"/>
  <c r="L21" i="9" a="1"/>
  <c r="L21" i="9" s="1"/>
  <c r="L20" i="9" a="1"/>
  <c r="L20" i="9" s="1"/>
  <c r="K22" i="9"/>
  <c r="M6" i="9"/>
  <c r="H20" i="7"/>
  <c r="J20" i="7"/>
  <c r="F20" i="7"/>
  <c r="G20" i="7"/>
  <c r="I20" i="7"/>
  <c r="E20" i="7"/>
  <c r="D20" i="7"/>
  <c r="B20" i="7"/>
  <c r="C20" i="7"/>
  <c r="A22" i="7" l="1"/>
  <c r="M19" i="9" a="1"/>
  <c r="M19" i="9" s="1"/>
  <c r="M20" i="9" a="1"/>
  <c r="M20" i="9" s="1"/>
  <c r="M21" i="9" a="1"/>
  <c r="M21" i="9" s="1"/>
  <c r="L22" i="9"/>
  <c r="N6" i="9"/>
  <c r="B21" i="7"/>
  <c r="I21" i="7"/>
  <c r="E21" i="7"/>
  <c r="F21" i="7"/>
  <c r="H21" i="7"/>
  <c r="D21" i="7"/>
  <c r="C21" i="7"/>
  <c r="G21" i="7"/>
  <c r="J21" i="7"/>
  <c r="N19" i="9" l="1" a="1"/>
  <c r="N19" i="9" s="1"/>
  <c r="N21" i="9" a="1"/>
  <c r="N21" i="9" s="1"/>
  <c r="N20" i="9" a="1"/>
  <c r="N20" i="9" s="1"/>
  <c r="M22" i="9"/>
  <c r="O6" i="9"/>
  <c r="D22" i="7"/>
  <c r="I22" i="7"/>
  <c r="E22" i="7"/>
  <c r="G22" i="7"/>
  <c r="H22" i="7"/>
  <c r="C22" i="7"/>
  <c r="B22" i="7"/>
  <c r="J22" i="7"/>
  <c r="F22" i="7"/>
  <c r="F5" i="7" l="1"/>
  <c r="H5" i="7"/>
  <c r="C5" i="7"/>
  <c r="I5" i="7"/>
  <c r="D5" i="7"/>
  <c r="G5" i="7"/>
  <c r="E5" i="7"/>
  <c r="B5" i="7"/>
  <c r="J5" i="7"/>
  <c r="O19" i="9" a="1"/>
  <c r="O19" i="9" s="1"/>
  <c r="O20" i="9" a="1"/>
  <c r="O20" i="9" s="1"/>
  <c r="O21" i="9" a="1"/>
  <c r="O21" i="9" s="1"/>
  <c r="N22" i="9"/>
  <c r="P6" i="9"/>
  <c r="P19" i="9" l="1" a="1"/>
  <c r="P19" i="9" s="1"/>
  <c r="P21" i="9" a="1"/>
  <c r="P21" i="9" s="1"/>
  <c r="P20" i="9" a="1"/>
  <c r="P20" i="9" s="1"/>
  <c r="O22" i="9"/>
  <c r="Q6" i="9"/>
  <c r="Q19" i="9" l="1" a="1"/>
  <c r="Q19" i="9" s="1"/>
  <c r="Q20" i="9" a="1"/>
  <c r="Q20" i="9" s="1"/>
  <c r="Q21" i="9" a="1"/>
  <c r="Q21" i="9" s="1"/>
  <c r="P22" i="9"/>
  <c r="R6" i="9"/>
  <c r="R19" i="9" l="1" a="1"/>
  <c r="R19" i="9" s="1"/>
  <c r="R21" i="9" a="1"/>
  <c r="R21" i="9" s="1"/>
  <c r="R20" i="9" a="1"/>
  <c r="R20" i="9" s="1"/>
  <c r="Q22" i="9"/>
  <c r="S6" i="9"/>
  <c r="S19" i="9" l="1" a="1"/>
  <c r="S19" i="9" s="1"/>
  <c r="S20" i="9" a="1"/>
  <c r="S20" i="9" s="1"/>
  <c r="S21" i="9" a="1"/>
  <c r="S21" i="9" s="1"/>
  <c r="R22" i="9"/>
  <c r="T6" i="9"/>
  <c r="T19" i="9" l="1" a="1"/>
  <c r="T19" i="9" s="1"/>
  <c r="T21" i="9" a="1"/>
  <c r="T21" i="9" s="1"/>
  <c r="T20" i="9" a="1"/>
  <c r="T20" i="9" s="1"/>
  <c r="S22" i="9"/>
  <c r="U6" i="9"/>
  <c r="U19" i="9" l="1" a="1"/>
  <c r="U19" i="9" s="1"/>
  <c r="U20" i="9" a="1"/>
  <c r="U20" i="9" s="1"/>
  <c r="U21" i="9" a="1"/>
  <c r="U21" i="9" s="1"/>
  <c r="T22" i="9"/>
  <c r="V6" i="9"/>
  <c r="V19" i="9" s="1" a="1"/>
  <c r="V19" i="9" s="1"/>
  <c r="V21" i="9" l="1" a="1"/>
  <c r="V21" i="9" s="1"/>
  <c r="V20" i="9" a="1"/>
  <c r="V20" i="9" s="1"/>
  <c r="U22" i="9"/>
  <c r="W6" i="9"/>
  <c r="W19" i="9" s="1" a="1"/>
  <c r="W19" i="9" s="1"/>
  <c r="W20" i="9" l="1" a="1"/>
  <c r="W20" i="9" s="1"/>
  <c r="W21" i="9" a="1"/>
  <c r="W21" i="9" s="1"/>
  <c r="V22" i="9"/>
  <c r="X6" i="9"/>
  <c r="X20" i="9" s="1" a="1"/>
  <c r="X20" i="9" s="1"/>
  <c r="X19" i="9" l="1" a="1"/>
  <c r="X19" i="9" s="1"/>
  <c r="X21" i="9" a="1"/>
  <c r="X21" i="9" s="1"/>
  <c r="W22" i="9"/>
  <c r="Y6" i="9"/>
  <c r="Y20" i="9" s="1" a="1"/>
  <c r="Y20" i="9" s="1"/>
  <c r="Y19" i="9" l="1" a="1"/>
  <c r="Y19" i="9" s="1"/>
  <c r="Y21" i="9" a="1"/>
  <c r="Y21" i="9" s="1"/>
  <c r="X22" i="9"/>
  <c r="Z6" i="9"/>
  <c r="Z21" i="9" s="1" a="1"/>
  <c r="Z21" i="9" s="1"/>
  <c r="Z19" i="9" l="1" a="1"/>
  <c r="Z19" i="9" s="1"/>
  <c r="Z20" i="9" a="1"/>
  <c r="Z20" i="9" s="1"/>
  <c r="Y22" i="9"/>
  <c r="AA6" i="9"/>
  <c r="AA19" i="9" l="1" a="1"/>
  <c r="AA19" i="9" s="1"/>
  <c r="AA20" i="9" a="1"/>
  <c r="AA20" i="9" s="1"/>
  <c r="AA21" i="9" a="1"/>
  <c r="AA21" i="9" s="1"/>
  <c r="Z22" i="9"/>
  <c r="AB6" i="9"/>
  <c r="AB19" i="9" l="1" a="1"/>
  <c r="AB19" i="9" s="1"/>
  <c r="AB21" i="9" a="1"/>
  <c r="AB21" i="9" s="1"/>
  <c r="AB20" i="9" a="1"/>
  <c r="AB20" i="9" s="1"/>
  <c r="AA22" i="9"/>
  <c r="AC6" i="9"/>
  <c r="AC19" i="9" l="1" a="1"/>
  <c r="AC19" i="9" s="1"/>
  <c r="AC20" i="9" a="1"/>
  <c r="AC20" i="9" s="1"/>
  <c r="AC21" i="9" a="1"/>
  <c r="AC21" i="9" s="1"/>
  <c r="AB22" i="9"/>
  <c r="AD6" i="9"/>
  <c r="AD19" i="9" l="1" a="1"/>
  <c r="AD19" i="9" s="1"/>
  <c r="AD21" i="9" a="1"/>
  <c r="AD21" i="9" s="1"/>
  <c r="AD20" i="9" a="1"/>
  <c r="AD20" i="9" s="1"/>
  <c r="AC22" i="9"/>
  <c r="AE6" i="9"/>
  <c r="AE20" i="9" s="1" a="1"/>
  <c r="AE20" i="9" s="1"/>
  <c r="AE19" i="9" l="1" a="1"/>
  <c r="AE19" i="9" s="1"/>
  <c r="AE21" i="9" a="1"/>
  <c r="AE21" i="9" s="1"/>
  <c r="AD22" i="9"/>
  <c r="AF6" i="9"/>
  <c r="AF19" i="9" l="1" a="1"/>
  <c r="AF19" i="9" s="1"/>
  <c r="AF21" i="9" a="1"/>
  <c r="AF21" i="9" s="1"/>
  <c r="AF20" i="9" a="1"/>
  <c r="AF20" i="9" s="1"/>
  <c r="AE22" i="9"/>
  <c r="AG6" i="9"/>
  <c r="AG19" i="9" l="1" a="1"/>
  <c r="AG19" i="9" s="1"/>
  <c r="AG20" i="9" a="1"/>
  <c r="AG20" i="9" s="1"/>
  <c r="AH20" i="9" s="1"/>
  <c r="AG21" i="9" a="1"/>
  <c r="AG21" i="9" s="1"/>
  <c r="AH21" i="9" s="1"/>
  <c r="AF22" i="9"/>
  <c r="AH19" i="9" l="1"/>
  <c r="AG22" i="9"/>
  <c r="AH2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Gwizdek-Wiśniewska</author>
  </authors>
  <commentList>
    <comment ref="L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format daty
Ctrl+;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Kwerenda z Excel Files" type="1" refreshedVersion="7" minRefreshableVersion="3" saveData="1">
    <dbPr connection="DSN=Excel Files;DBQ=P:\Biuro Wspierania Badań\SMiRP\projekty\2021-12-27_IRZiBZ_projekty_wlasciwy.xlsx;DefaultDir=P:\Biuro Wspierania Badań\SMiRP\projekty;DriverId=1046;MaxBufferSize=2048;PageTimeout=5;" command="SELECT _x000d__x000a_  REPLACE(`Projekt$`.`Nr księgowy`, '&lt;503-63&gt; ', '') AS `Nr księgowy`,_x000d__x000a_  LEFT(`Projekt$`.`Tytuł projektu w j polskim`,50)+'... (nr rej. '+`Projekt$`.`Nr projektu`+', '+FORMAT(`Projekt$`.`Data rozpoczęcia realizacji projektu (data rozpoczęcia z umowy)`,'yyyy-MM-dd')+' - '+FORMAT(`Projekt$`.`Data zakończenia (data zakończenia z umowy)` ,'yyyy-MM-dd')+'), kier. '+_x000d__x000a_  IIF(REPLACE(`Projekt$`.`Nr księgowy`, '&lt;503-63&gt; ', '') = '508-130',_x000d__x000a_      'Wiczkowski W/ Fotschki B',_x000d__x000a_      LEFT(`Projekt$`.`Kierownik projektu IRZiBŻ`, INSTR(`Projekt$`.`Kierownik projektu IRZiBŻ`, ' ')+1)_x000d__x000a_  ) AS Info_x000d__x000a_FROM `Projekt$`_x000d__x000a_WHERE _x000d__x000a_(_x000d__x000a_  (`Projekt$`.`Nr księgowy` LIKE '508-%') _x000d__x000a_  OR (`Projekt$`.`Nr księgowy` = '509-22') _x000d__x000a_  OR (`Projekt$`.`Nr księgowy` = '&lt;503-63&gt; 508-63')_x000d__x000a_)_x000d__x000a_AND (`Projekt$`.`Data zakończenia (data zakończenia z umowy)` &gt;= {ts '2025-01-01 00:00:00'})_x000d__x000a_ORDER BY `Projekt$`.`Nr księgowy`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1000000}" keepAlive="1" name="Zapytanie — Projekt" description="Połączenie z zapytaniem „Projekt” w skoroszycie." type="5" refreshedVersion="7" background="1" saveData="1">
    <dbPr connection="Provider=Microsoft.Mashup.OleDb.1;Data Source=$Workbook$;Location=Projekt;Extended Properties=&quot;&quot;" command="SELECT * FROM [Projekt]"/>
  </connection>
</connections>
</file>

<file path=xl/sharedStrings.xml><?xml version="1.0" encoding="utf-8"?>
<sst xmlns="http://schemas.openxmlformats.org/spreadsheetml/2006/main" count="293" uniqueCount="235">
  <si>
    <t>………………………………….</t>
  </si>
  <si>
    <t>Data</t>
  </si>
  <si>
    <t>Nowy Rok, Świętej Bożej Rodzicielki</t>
  </si>
  <si>
    <t>Trzech Króli (Objawienie Pańskie)</t>
  </si>
  <si>
    <t>Wielkanoc</t>
  </si>
  <si>
    <t>Poniedziałek Wielkanocny</t>
  </si>
  <si>
    <t>Święto Pracy</t>
  </si>
  <si>
    <t>Święto Konstytucji 3 Maja</t>
  </si>
  <si>
    <t>Zesłanie Ducha Świętego (Zielone Świątki)</t>
  </si>
  <si>
    <t>Boże Ciało</t>
  </si>
  <si>
    <t>Święto Wojska Polskiego, Wniebowzięcie Najświętszej Maryi Panny</t>
  </si>
  <si>
    <t>Wszystkich Świętych</t>
  </si>
  <si>
    <t>Święto Niepodległości</t>
  </si>
  <si>
    <t>Boże Narodzenie (pierwszy dzień)</t>
  </si>
  <si>
    <t>Boże Narodzenie (drugi dzień)</t>
  </si>
  <si>
    <t>Karta czasu pracy/Timesheet</t>
  </si>
  <si>
    <t>Święto</t>
  </si>
  <si>
    <t>Projekt 1</t>
  </si>
  <si>
    <t>Projekt 2</t>
  </si>
  <si>
    <t>Projekt 3</t>
  </si>
  <si>
    <t>Projekt 4</t>
  </si>
  <si>
    <t>Projekt 5</t>
  </si>
  <si>
    <t>Projekt 6</t>
  </si>
  <si>
    <t>Miesiąc</t>
  </si>
  <si>
    <t>Projekt</t>
  </si>
  <si>
    <t>Rola (zgodnie z zarządzeniem)</t>
  </si>
  <si>
    <t>Projekt (nr rej.)</t>
  </si>
  <si>
    <t>Dane projektowe</t>
  </si>
  <si>
    <r>
      <t>Urlop/A</t>
    </r>
    <r>
      <rPr>
        <i/>
        <sz val="9"/>
        <rFont val="Arial"/>
        <family val="2"/>
        <charset val="238"/>
      </rPr>
      <t>nnual leave</t>
    </r>
  </si>
  <si>
    <r>
      <t>Inne nieobecności (opieka nad dzieckiem, urlop okolicznościowy itp.)/</t>
    </r>
    <r>
      <rPr>
        <i/>
        <sz val="9"/>
        <rFont val="Arial"/>
        <family val="2"/>
        <charset val="238"/>
      </rPr>
      <t>Special leave</t>
    </r>
  </si>
  <si>
    <t>Forma udziału w projekcie</t>
  </si>
  <si>
    <t>Data nieobecności/Absence date</t>
  </si>
  <si>
    <t>Przyczyna nieobecności/Absence reason</t>
  </si>
  <si>
    <t>Suma godz.</t>
  </si>
  <si>
    <t>l. godz.</t>
  </si>
  <si>
    <t>Nieobecności/Absences</t>
  </si>
  <si>
    <r>
      <t>Zwolnienie lekarskie/S</t>
    </r>
    <r>
      <rPr>
        <i/>
        <sz val="8"/>
        <rFont val="Arial"/>
        <family val="2"/>
        <charset val="238"/>
      </rPr>
      <t>ick leave</t>
    </r>
  </si>
  <si>
    <t>Podsumowanie liczby godzin pracy w projektach NCN</t>
  </si>
  <si>
    <t>Stawka godzinowa wyn. uzpeł. brutto (brutto brutto)</t>
  </si>
  <si>
    <t>Nie zmieniać zawartości komórek z żółtym tłem (zawierają formuły)</t>
  </si>
  <si>
    <t>Urlop/Annual leave</t>
  </si>
  <si>
    <t>Maksymalna liczba efektywnych godzin pracy w okresie powierzenia zadań</t>
  </si>
  <si>
    <t>Data/Date:</t>
  </si>
  <si>
    <t>(osoba zatrudniona/emloyee)</t>
  </si>
  <si>
    <t>(kierownik projektu lub dyrektor
supervisor or director)</t>
  </si>
  <si>
    <t>Podpis/singnature:</t>
  </si>
  <si>
    <t>Zatwierdzenie/Approval:</t>
  </si>
  <si>
    <t>Uzupełnić dane na pomarańczowym tle (m.in. dane pomagające kontrolować liczbę godzin pracy w projekcie)</t>
  </si>
  <si>
    <t xml:space="preserve">Zatrudniona osoba/Name of employee                           </t>
  </si>
  <si>
    <t>Rok/Year</t>
  </si>
  <si>
    <t>Miesiąc/Month</t>
  </si>
  <si>
    <t>Dzień/Day</t>
  </si>
  <si>
    <t>Efektywna liczba godzin pracy w projekcie/No of effective work hours*</t>
  </si>
  <si>
    <t>Razem/Total</t>
  </si>
  <si>
    <t>Inne nieobecności (opieka nad dzieckiem, urlop okolicznościowy itp.)/Special leave</t>
  </si>
  <si>
    <t>Zwolnienie lekarskie/Sick leave</t>
  </si>
  <si>
    <t>* wpisz 'efektywną' liczbę godzin pracy/enter no. of 'effective' work hours</t>
  </si>
  <si>
    <t>Projekt 7</t>
  </si>
  <si>
    <t>Projekt 8</t>
  </si>
  <si>
    <t>Projekt 9</t>
  </si>
  <si>
    <r>
      <t>l. godz</t>
    </r>
    <r>
      <rPr>
        <b/>
        <sz val="8"/>
        <color theme="0"/>
        <rFont val="Arial"/>
        <family val="2"/>
        <charset val="238"/>
      </rPr>
      <t>.2</t>
    </r>
  </si>
  <si>
    <r>
      <t>l. godz.</t>
    </r>
    <r>
      <rPr>
        <b/>
        <sz val="8"/>
        <color theme="0"/>
        <rFont val="Arial"/>
        <family val="2"/>
        <charset val="238"/>
      </rPr>
      <t>3</t>
    </r>
  </si>
  <si>
    <r>
      <t>l. godz.</t>
    </r>
    <r>
      <rPr>
        <b/>
        <sz val="8"/>
        <color theme="0"/>
        <rFont val="Arial"/>
        <family val="2"/>
        <charset val="238"/>
      </rPr>
      <t>4</t>
    </r>
  </si>
  <si>
    <r>
      <t>l. godz.</t>
    </r>
    <r>
      <rPr>
        <b/>
        <sz val="8"/>
        <color theme="0"/>
        <rFont val="Arial"/>
        <family val="2"/>
        <charset val="238"/>
      </rPr>
      <t>5</t>
    </r>
  </si>
  <si>
    <r>
      <t>l. godz.</t>
    </r>
    <r>
      <rPr>
        <b/>
        <sz val="8"/>
        <color theme="0"/>
        <rFont val="Arial"/>
        <family val="2"/>
        <charset val="238"/>
      </rPr>
      <t>6</t>
    </r>
  </si>
  <si>
    <r>
      <t>l. godz.</t>
    </r>
    <r>
      <rPr>
        <b/>
        <sz val="8"/>
        <color theme="0"/>
        <rFont val="Arial"/>
        <family val="2"/>
        <charset val="238"/>
      </rPr>
      <t>7</t>
    </r>
  </si>
  <si>
    <r>
      <t>l. godz.</t>
    </r>
    <r>
      <rPr>
        <b/>
        <sz val="8"/>
        <color theme="0"/>
        <rFont val="Arial"/>
        <family val="2"/>
        <charset val="238"/>
      </rPr>
      <t>8</t>
    </r>
  </si>
  <si>
    <r>
      <t>l. godz.</t>
    </r>
    <r>
      <rPr>
        <b/>
        <sz val="8"/>
        <color theme="0"/>
        <rFont val="Arial"/>
        <family val="2"/>
        <charset val="238"/>
      </rPr>
      <t>9</t>
    </r>
  </si>
  <si>
    <t>oddelegowanie</t>
  </si>
  <si>
    <t>Informacje kontrolne</t>
  </si>
  <si>
    <t>Nr księgowy</t>
  </si>
  <si>
    <t>508-129</t>
  </si>
  <si>
    <t>508-130</t>
  </si>
  <si>
    <t>508-01</t>
  </si>
  <si>
    <t>508-100</t>
  </si>
  <si>
    <t>508-101</t>
  </si>
  <si>
    <t>508-102</t>
  </si>
  <si>
    <t>508-103</t>
  </si>
  <si>
    <t>508-104</t>
  </si>
  <si>
    <t>508-105</t>
  </si>
  <si>
    <t>508-106</t>
  </si>
  <si>
    <t>508-128</t>
  </si>
  <si>
    <t>508-109</t>
  </si>
  <si>
    <t>508-110</t>
  </si>
  <si>
    <t>508-111</t>
  </si>
  <si>
    <t>508-112</t>
  </si>
  <si>
    <t>508-113</t>
  </si>
  <si>
    <t>508-114</t>
  </si>
  <si>
    <t>508-115</t>
  </si>
  <si>
    <t>508-116</t>
  </si>
  <si>
    <t>508-119</t>
  </si>
  <si>
    <t>508-120</t>
  </si>
  <si>
    <t>508-121</t>
  </si>
  <si>
    <t>508-122</t>
  </si>
  <si>
    <t>508-124</t>
  </si>
  <si>
    <t>508-125</t>
  </si>
  <si>
    <t>508-13</t>
  </si>
  <si>
    <t>508-131</t>
  </si>
  <si>
    <t>508-132</t>
  </si>
  <si>
    <t>508-133</t>
  </si>
  <si>
    <t>508-134</t>
  </si>
  <si>
    <t>508-135</t>
  </si>
  <si>
    <t>508-136</t>
  </si>
  <si>
    <t>508-137</t>
  </si>
  <si>
    <t>508-138</t>
  </si>
  <si>
    <t>508-139</t>
  </si>
  <si>
    <t>508-142</t>
  </si>
  <si>
    <t>508-143</t>
  </si>
  <si>
    <t>508-144</t>
  </si>
  <si>
    <t>508-145</t>
  </si>
  <si>
    <t>508-148</t>
  </si>
  <si>
    <t>508-146</t>
  </si>
  <si>
    <t>508-147</t>
  </si>
  <si>
    <t>508-141</t>
  </si>
  <si>
    <t>508-15</t>
  </si>
  <si>
    <t>508-140</t>
  </si>
  <si>
    <t>508-62</t>
  </si>
  <si>
    <t>508-65</t>
  </si>
  <si>
    <t>508-70</t>
  </si>
  <si>
    <t>508-73</t>
  </si>
  <si>
    <t>508-74</t>
  </si>
  <si>
    <t>508-76</t>
  </si>
  <si>
    <t>508-84</t>
  </si>
  <si>
    <t>508-99</t>
  </si>
  <si>
    <t>Info</t>
  </si>
  <si>
    <t>Role</t>
  </si>
  <si>
    <t>Imię NAZWISKO</t>
  </si>
  <si>
    <t>509-22</t>
  </si>
  <si>
    <t>Transkryptomiczna i zootechniczna analiza wpływu r... (nr rej. 2020/38/E/NZ9/00394, 2021-06-01 - 2026-05-31), kier. Żarski D</t>
  </si>
  <si>
    <t>KETO-MINOX: Wpływ izokalorycznej, redukcyjnej diet... (nr rej. 2021/41/B/NZ9/01278, 2022-01-13 - 2026-01-12), kier. Drabińska N</t>
  </si>
  <si>
    <t>Czy efekt metaboliczny nanocząstek miedzi jest uza... (nr rej. 2021/41/B/NZ9/01104, 2022-01-13 - 2026-01-12), kier. Juśkiewicz J</t>
  </si>
  <si>
    <t>Określenie mechanizmów aktywacji tkanki jajnika u ... (nr rej. 2021/41/B/NZ9/03661, 2022-01-13 - 2026-01-12), kier. Kowalczyk-Zięba I</t>
  </si>
  <si>
    <t>Znaczenie cząsteczek miRNA (miR-21, miR-34a, miR-1... (nr rej. 2021/41/N/NZ9/03540, 2022-01-17 - 2026-01-16), kier. Likszo P</t>
  </si>
  <si>
    <t>Pęcherzyki zewnątrzkomórkowe z płynu pęcherzykoweg... (nr rej. 2021/43/O/NZ3/03095, 2022-10-01 - 2026-09-30), kier. Andronowska A</t>
  </si>
  <si>
    <t>W poszukiwaniu roli karpiowego białka aklimatyzacj... (nr rej. 2021/43/B/NZ9/02869, 2022-06-27 - 2026-06-26), kier. Ciereszko A</t>
  </si>
  <si>
    <t>Rola metylacji promotorów izoform A i B receptora ... (nr rej. 2021/43/B/NZ9/02840, 2022-10-03 - 2026-10-02), kier. Rękawiecki R</t>
  </si>
  <si>
    <t>Rola lipidów matrycy mleka w programowaniu immunor... (nr rej. 2021/43/D/NZ9/02814, 2022-07-07 - 2026-07-06), kier. Ogrodowczyk A</t>
  </si>
  <si>
    <t>Badanie rozwoju, funkcjonowania oraz roli rytmu ok... (nr rej. 2021/43/B/NZ9/03056, 2022-10-03 - 2026-10-02), kier. Żarski D</t>
  </si>
  <si>
    <t>Wpływ biotopu na zróżnicowanie genetyczne, kondycj... (nr rej. 2021/43/I/NZ9/01077, 2022-07-27 - 2026-07-26), kier. Korzekwa A</t>
  </si>
  <si>
    <t>Charakterystyka modelu 3D in vitro endometrium mac... (nr rej. 2022/06/X/NZ9/00705, 2022-10-01 - 2025-01-31), kier. Goryszewska-Szczurek E</t>
  </si>
  <si>
    <t>SSc5D - rozpuszczalny receptor zmiatacz bogaty w c... (nr rej. 2022/45/B/NZ9/01360, 2023-01-20 - 2027-01-19), kier. Słowińska M</t>
  </si>
  <si>
    <t>Wpływ modulacji mikrobioty jelitowej indukowanej β... (nr rej. 2022/45/B/NZ9/03004, 2023-02-02 - 2027-02-01), kier. Krupa-Kozak U</t>
  </si>
  <si>
    <t>EGF, IGF-1 i system ko-kultury komórek wzgórka jaj... (nr rej. 2022/45/P/NZ3/03982, 2023-06-01 - 2025-05-31), kier. Yurchuk T</t>
  </si>
  <si>
    <t>Potencjał kombinowanego procesu osmokoncentracja-f... (nr rej. 2022/45/B/NZ9/00550, 2023-02-15 - 2027-02-14), kier. Juśkiewicz J</t>
  </si>
  <si>
    <t>Wpływ sygnałów zarodkowych na metylom endometrium ... (nr rej. 2022/47/B/NZ9/02776, 2023-06-20 - 2027-06-19), kier. Wacławik A</t>
  </si>
  <si>
    <t>Równomierne rozmieszczenie czy plamki? - Badanie m... (nr rej. 2022/47/B/NZ6/02446, 2023-06-20 - 2025-02-11), kier. Weidner-Glunde M</t>
  </si>
  <si>
    <t>Opracowanie miodów krajowych o podwyższonych właśc... (nr rej. NUTRITECH1/000J/2022, 2023-10-01 - 2026-04-30), kier. Starowicz M</t>
  </si>
  <si>
    <t>Opracowanie innowacyjnych, owocowo-warzywnych prod... (nr rej. NUTRITECH1/004H/2022, 2024-01-01 - 2027-01-31), kier. Markiewicz L</t>
  </si>
  <si>
    <t>Wpływ biosekwestracji na profil związków bioaktywn... (nr rej. 2023/07/X/NZ9/01688, 2023-11-27 - 2025-02-26), kier. Janiak M</t>
  </si>
  <si>
    <t>Porównanie potencjału jeleniny i wołowiny do powst... (nr rej. 2023/07/X/NZ9/01550, 2023-11-27 - 2025-02-26), kier. Kononiuk A</t>
  </si>
  <si>
    <t>Elementy budulcowe i nośniki energii w przebiegu w... (nr rej. 2023/49/N/NZ5/02309, 2024-01-03 - 2026-01-02), kier. Wójtowicz A</t>
  </si>
  <si>
    <t>Badanie mechanizmów pamięci epigenetycznej na przy... (nr rej. 2023/49/B/NZ9/00402, 2024-01-09 - 2028-01-08), kier. Carlberg C</t>
  </si>
  <si>
    <t>Wpływ makrofagów na profil ekspresji miRNA w fibro... (nr rej. 2023/49/N/NZ6/01654, 2024-01-03 - 2027-01-02), kier. Żebrowska E</t>
  </si>
  <si>
    <t>Wpływ zmodyfikowanej o oleje roślinne diety zachod... (nr rej. 2023/49/B/NZ9/01925, 2024-01-04 - 2028-01-03), kier. Wiśniewska J</t>
  </si>
  <si>
    <t>Krążące we krwi małe niekodujące RNA (c-sncRNAs) j... (nr rej. 2023/51/B/NZ9/01877, 2024-10-01 - 2028-09-30), kier. Nynca J</t>
  </si>
  <si>
    <t>Wpływ diety ketogenicznej na metylację DNA w oocyt... (nr rej. 2023/51/D/NZ9/02711, 2024-11-28 - 2027-11-27), kier. Kaczyński P</t>
  </si>
  <si>
    <t>Jak dodatki do żywności zawierające fosfor wpływaj... (nr rej. 2023/49/B/NZ9/01345, 2024-10-01 - 2028-09-30), kier. Jurgoński A</t>
  </si>
  <si>
    <t>Metabolomiczne badania krwi i moczu jako narzędzie... (nr rej. 2024/08/X/NZ9/01793, 2024-12-10 - 2025-12-09), kier. Płatosz N</t>
  </si>
  <si>
    <t>Wpływ witaminy D na programowanie epigenetyczne he... (nr rej. 2024/53/B/NZ2/00492, 2025-01-09 - 2029-01-08), kier. Carlberg C</t>
  </si>
  <si>
    <t>Molekularny dialog między komórkami dendrytycznymi... (nr rej. 2024/53/B/NZ6/01575, 2025-01-09 - 2029-01-08), kier. Sadowska A</t>
  </si>
  <si>
    <t>Jeść czy nie jeść? Zootechniczna i transkryptomicz... (nr rej. 2024/53/N/NZ9/01570, 2025-02-13 - 2027-02-12), kier. Debernardis R</t>
  </si>
  <si>
    <t>Molekularne mechanizmy leżące u podstaw uszkodzeni... (nr rej. 2024/53/N/NZ7/01608, 2025-02-11 - 2028-02-11), kier. Łupińska A</t>
  </si>
  <si>
    <t>Małe niekodujące RNA (sncRNA): Nowe biomarkery oce... (nr rej. 2024/53/N/NZ9/03312, 2025-02-13 - 2026-02-12), kier. Panda A</t>
  </si>
  <si>
    <t>Napięcie elektryczne barriery hydrożelowej: Nowe s... (nr rej. 2020/38/E/NZ3/00039, 2021-07-01 - 2026-06-30), kier. Kowacz M</t>
  </si>
  <si>
    <t>Matczyna otyłość, a epigenetyczne i metaboliczne r... (nr rej. 2019/34/E/NZ4/00349, 2020-12-01 - 2025-09-30), kier. Galvao A</t>
  </si>
  <si>
    <t>Proteomiczna charakterystyka reakcji akrosomalnej ... (nr rej. 2019/35/B/NZ9/03501, 2020-09-30 - 2025-09-29), kier. Dietrich M</t>
  </si>
  <si>
    <t>Ultra-czułe narzędzia do wykrywania antybiotyków j... (nr rej. 2020/37/B/NZ9/03423, 2021-02-01 - 2026-01-31), kier. Kurzątkowska-Adaszyńska K</t>
  </si>
  <si>
    <t>Czy sirtuiny regulują programowanie epigenetyczne ... (nr rej. 2020/39/D/NZ9/01742, 2021-09-30 - 2025-09-29), kier. Szymańska M</t>
  </si>
  <si>
    <t>Rola sygnału zarodkowego w epigenetycznych regulac... (nr rej. 2020/37/B/NZ9/03205, 2021-03-01 - 2026-02-28), kier. Kaczyński P</t>
  </si>
  <si>
    <t>Immunologiczny mechanizm tworzenia łożyska u klacz... (nr rej. 2020/36/C/NZ9/00192, 2020-11-02 - 2025-05-01), kier. Jaworska J</t>
  </si>
  <si>
    <t>Spersonalizowana diagnostyka śroódbłonka naczyniow... (nr rej. UoF/03-WIB-3/2023-003, 2025-01-01 - 2029-12-31), kier. Grabowska I</t>
  </si>
  <si>
    <t>kierownik merytoryczny projektu</t>
  </si>
  <si>
    <t>koordynator projektu</t>
  </si>
  <si>
    <t>główny wykonawca</t>
  </si>
  <si>
    <t>członek zespołu</t>
  </si>
  <si>
    <t>pomocniczy członek zespołu</t>
  </si>
  <si>
    <t>specjalista/ekspert</t>
  </si>
  <si>
    <t>Zespół</t>
  </si>
  <si>
    <t>Opracowanie receptury i technologii otrzymywania n... (nr rej. DWD/8/0150/2024, 2024-10-01 - 2028-09-30), kier. Zieliński H</t>
  </si>
  <si>
    <t>Zaawansowane technologie hodowli lipienia (Thymall... (nr rej. DWD/8/0341/2024, 2024-10-01 - 2028-09-30), kier. Kowalski R</t>
  </si>
  <si>
    <t xml:space="preserve">Zespół Bioelektroanalityki </t>
  </si>
  <si>
    <t>Zespół Biologicznych Funkcji Żywności</t>
  </si>
  <si>
    <t>Zespół Biologii Gamet</t>
  </si>
  <si>
    <t>Zespół Biologii i Patologii Rozrodu Człowieka</t>
  </si>
  <si>
    <t>Zespół Biologii Regeneracyjnej</t>
  </si>
  <si>
    <t>Zespół Biologii Rozrodu Organizmów Wodnych</t>
  </si>
  <si>
    <t>Zespół Biologii Zarodka</t>
  </si>
  <si>
    <t>Zespół Biotransformacji i Biodostępności Fitozwiązków</t>
  </si>
  <si>
    <t>Zespół Chemicznych i Fizycznych Właściwości Żywności</t>
  </si>
  <si>
    <t>Zespół Chemii i Biodynamiki Żywności</t>
  </si>
  <si>
    <t>Zespół Fizjologii i Toksykologii</t>
  </si>
  <si>
    <t>Zespół Immunologii i Mikrobiologii Żywności</t>
  </si>
  <si>
    <t>Zespół Immunologii i Patologii Rozrodu</t>
  </si>
  <si>
    <t>Zespół Mechanizmów Działania Hormonów</t>
  </si>
  <si>
    <t>Zespół Molekularnych Podstaw Rozrodu Koni</t>
  </si>
  <si>
    <t>Zespół Nutrigenomiki</t>
  </si>
  <si>
    <t>Zespół Ochrony Bioróżnorodności</t>
  </si>
  <si>
    <t>Zespół Profilaktyki Chorób Metabolicznych</t>
  </si>
  <si>
    <t>Zespół Programowania Płodności i Rozwoju</t>
  </si>
  <si>
    <t>Zespół Rozrodu i Rozwoju Ryb</t>
  </si>
  <si>
    <t>Laboratorium Mikrobiologiczne</t>
  </si>
  <si>
    <t>Laboratorium Sensoryczne</t>
  </si>
  <si>
    <t>Laboratorium Biologii Molekularnej</t>
  </si>
  <si>
    <t>Laboratorium Analizy Komórek</t>
  </si>
  <si>
    <t>Zwierzętarnia</t>
  </si>
  <si>
    <t>Zespół/Organisation</t>
  </si>
  <si>
    <t>Biuro Wspierania Badań</t>
  </si>
  <si>
    <t>Kancelaria Dyrektora</t>
  </si>
  <si>
    <t>Dział Zamówień Publicznych</t>
  </si>
  <si>
    <t>Dział Inwestycyjno-Gospodarczy</t>
  </si>
  <si>
    <t>Dział Finansowo-Księgowy</t>
  </si>
  <si>
    <t>Dział Kadrowo-Płacowy</t>
  </si>
  <si>
    <t>Data rozpoczęcia powierzenia dodatkowych zadań/oddelegowania</t>
  </si>
  <si>
    <t>Data zakończenia powierzenia dodatkowych zadań/oddelegowania</t>
  </si>
  <si>
    <t>Zespół Biologii Molekularnej Rozrodu</t>
  </si>
  <si>
    <t>508-63</t>
  </si>
  <si>
    <t>Poszukiwanie nowych mechanizmów łączących regulacj... (nr rej. 2021/41/B/NZ7/03948, 2022-01-11 - 2027-01-10), kier. Strączkowski M</t>
  </si>
  <si>
    <t>Immunomodulujące właściwości pre-fermentowanego na... (nr rej. 2021/43/O/NZ9/00957, 2022-10-01 - 2027-09-30), kier. Wróblewska B</t>
  </si>
  <si>
    <t>Kolumna1</t>
  </si>
  <si>
    <t>508-149</t>
  </si>
  <si>
    <t>508-150</t>
  </si>
  <si>
    <t>508-151</t>
  </si>
  <si>
    <t>508-152</t>
  </si>
  <si>
    <t>Droga Mleczna do sukcesu rozrodczego: rola leptyny... (nr rej. 2018/31/B/NZ4/03527, 2019-09-03 - 2026-03-02), kier. Kaczmarek M</t>
  </si>
  <si>
    <t>Potencjalne zastosowanie peroksyredoksyn do popraw... (nr rej. 2021/43/D/NZ9/01916, 2022-08-01 - 2026-07-31), kier. Mostek-Majewska A</t>
  </si>
  <si>
    <t>Wpływ wieku oraz diety na metabolizm lipidów śróds... (nr rej. 2022/44/C/NZ5/00129, 2022-10-03 - 2026-10-02), kier. Walendzik K</t>
  </si>
  <si>
    <t>Znaczenie kwasów tłuszczowych i ich transporterów ... (nr rej. 2020/39/B/NZ9/01751, 2021-09-30 - 2026-09-29), kier. Blitek A</t>
  </si>
  <si>
    <t>Opracowanie modelu hodowli spolaryzowanych i zróżn... (nr rej. 2024/08/X/NZ9/01504, 2024-12-10 - 2027-06-09), kier. Mówińska A</t>
  </si>
  <si>
    <t>CRYO-LARVA: wielogatunkowa eksploracja molekularny... (nr rej. 2024/55/D/NZ9/02196, 2025-11-03 - 2028-11-02), kier. Judycka S</t>
  </si>
  <si>
    <t>Trójwymiarowy model endometrium in vitro do badani... (nr rej. 2024/55/B/NZ9/02870, 2025-08-01 - 2029-07-31), kier. Wacławik A</t>
  </si>
  <si>
    <t>Czy senescencja fibroblastów i oporność na apoptoz... (nr rej. 2024/55/B/NZ5/00545, 2025-07-14 - 2029-07-13), kier. Piotrowska-Tomala K</t>
  </si>
  <si>
    <t>Opóźniony rozwój zarodkowy u otyłych matek:zależno... (nr rej. 2024/55/D/NZ4/03042, 2025-10-01 - 2028-09-30), kier. Wołodko K</t>
  </si>
  <si>
    <t>Poznanie molekularnych mechanizmów oddziaływań pom... (nr rej. 2020/37/B/NZ9/03355, 2021-09-01 - 2026-08-31), kier. Szóstek-Mioduchowska A</t>
  </si>
  <si>
    <t>Charakterystyka nowych linii embrionalnych komórek... (nr rej. 2020/39/I/NZ3/03109, 2021-12-23 - 2026-12-22), kier. Wocławek-Potocka I</t>
  </si>
  <si>
    <t>Opracowanie i wdrożenie innowacyjnej żywności funk... (nr rej. NUTRITECH1/002N/2022, 2023-04-01 - 2026-11-30), kier. Wiczkowski W/ Fotschki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</si>
</sst>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"/>
    <numFmt numFmtId="165" formatCode="yyyy/mm/dd;@"/>
    <numFmt numFmtId="166" formatCode="0\ \d"/>
    <numFmt numFmtId="167" formatCode="0.0\ \h"/>
    <numFmt numFmtId="168" formatCode="yyyy/mm"/>
    <numFmt numFmtId="169" formatCode="yyyy\-mm\-dd;@"/>
  </numFmts>
  <fonts count="21" x14ac:knownFonts="1">
    <font>
      <sz val="10"/>
      <name val="Arial CE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 CE"/>
      <charset val="238"/>
    </font>
    <font>
      <b/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8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/>
    <xf numFmtId="0" fontId="3" fillId="0" borderId="0"/>
  </cellStyleXfs>
  <cellXfs count="122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64" fontId="9" fillId="0" borderId="2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67" fontId="9" fillId="0" borderId="24" xfId="0" applyNumberFormat="1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167" fontId="9" fillId="0" borderId="25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3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6" fontId="6" fillId="0" borderId="36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9" fillId="0" borderId="1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0" fillId="0" borderId="31" xfId="0" applyFont="1" applyBorder="1" applyAlignment="1" applyProtection="1">
      <alignment vertical="center" wrapText="1"/>
      <protection locked="0"/>
    </xf>
    <xf numFmtId="14" fontId="8" fillId="0" borderId="0" xfId="0" applyNumberFormat="1" applyFont="1" applyAlignment="1" applyProtection="1">
      <alignment horizontal="center" vertical="center" wrapText="1"/>
      <protection locked="0"/>
    </xf>
    <xf numFmtId="0" fontId="8" fillId="4" borderId="40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vertical="center" wrapText="1"/>
    </xf>
    <xf numFmtId="0" fontId="14" fillId="4" borderId="0" xfId="0" applyFont="1" applyFill="1" applyAlignment="1" applyProtection="1">
      <alignment vertical="center" wrapText="1"/>
      <protection locked="0"/>
    </xf>
    <xf numFmtId="0" fontId="16" fillId="4" borderId="0" xfId="0" applyFont="1" applyFill="1" applyAlignment="1" applyProtection="1">
      <alignment vertical="center"/>
      <protection locked="0"/>
    </xf>
    <xf numFmtId="0" fontId="10" fillId="5" borderId="0" xfId="0" applyFont="1" applyFill="1" applyAlignment="1" applyProtection="1">
      <alignment horizontal="right" vertical="center" wrapText="1"/>
      <protection locked="0"/>
    </xf>
    <xf numFmtId="14" fontId="8" fillId="5" borderId="0" xfId="0" applyNumberFormat="1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0" fontId="10" fillId="5" borderId="32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right" vertical="center"/>
    </xf>
    <xf numFmtId="165" fontId="10" fillId="0" borderId="0" xfId="0" applyNumberFormat="1" applyFont="1" applyAlignment="1">
      <alignment vertical="center" wrapText="1"/>
    </xf>
    <xf numFmtId="0" fontId="16" fillId="5" borderId="0" xfId="0" applyFont="1" applyFill="1" applyAlignment="1" applyProtection="1">
      <alignment horizontal="left" vertical="center" wrapText="1"/>
      <protection locked="0"/>
    </xf>
    <xf numFmtId="168" fontId="10" fillId="0" borderId="0" xfId="0" applyNumberFormat="1" applyFont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vertical="center" wrapText="1"/>
      <protection locked="0"/>
    </xf>
    <xf numFmtId="14" fontId="8" fillId="5" borderId="0" xfId="0" applyNumberFormat="1" applyFont="1" applyFill="1" applyAlignment="1" applyProtection="1">
      <alignment horizontal="left" vertical="center"/>
      <protection locked="0"/>
    </xf>
    <xf numFmtId="0" fontId="10" fillId="5" borderId="0" xfId="0" applyFont="1" applyFill="1" applyAlignment="1" applyProtection="1">
      <alignment vertical="center" wrapText="1"/>
      <protection locked="0"/>
    </xf>
    <xf numFmtId="0" fontId="7" fillId="2" borderId="16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5" borderId="0" xfId="0" applyFont="1" applyFill="1" applyAlignment="1" applyProtection="1">
      <alignment horizontal="left" vertical="center"/>
      <protection locked="0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4" borderId="37" xfId="0" applyFont="1" applyFill="1" applyBorder="1" applyAlignment="1">
      <alignment horizontal="center" vertical="center" wrapText="1"/>
    </xf>
    <xf numFmtId="0" fontId="8" fillId="0" borderId="33" xfId="0" applyFont="1" applyBorder="1" applyAlignment="1" applyProtection="1">
      <alignment horizontal="left" vertical="center"/>
      <protection locked="0"/>
    </xf>
    <xf numFmtId="169" fontId="10" fillId="0" borderId="31" xfId="0" applyNumberFormat="1" applyFont="1" applyBorder="1" applyAlignment="1" applyProtection="1">
      <alignment vertical="center" wrapText="1"/>
      <protection locked="0"/>
    </xf>
    <xf numFmtId="169" fontId="10" fillId="0" borderId="0" xfId="0" applyNumberFormat="1" applyFont="1" applyAlignment="1" applyProtection="1">
      <alignment vertical="center" wrapText="1"/>
      <protection locked="0"/>
    </xf>
    <xf numFmtId="169" fontId="10" fillId="5" borderId="31" xfId="0" applyNumberFormat="1" applyFont="1" applyFill="1" applyBorder="1" applyAlignment="1" applyProtection="1">
      <alignment horizontal="right" vertical="center" wrapText="1"/>
      <protection locked="0"/>
    </xf>
    <xf numFmtId="169" fontId="10" fillId="5" borderId="31" xfId="0" applyNumberFormat="1" applyFont="1" applyFill="1" applyBorder="1" applyAlignment="1" applyProtection="1">
      <alignment vertical="center" wrapText="1"/>
      <protection locked="0"/>
    </xf>
    <xf numFmtId="169" fontId="10" fillId="5" borderId="0" xfId="0" applyNumberFormat="1" applyFont="1" applyFill="1" applyAlignment="1" applyProtection="1">
      <alignment horizontal="right" vertical="center" wrapText="1"/>
      <protection locked="0"/>
    </xf>
    <xf numFmtId="169" fontId="10" fillId="5" borderId="0" xfId="0" applyNumberFormat="1" applyFont="1" applyFill="1" applyAlignment="1" applyProtection="1">
      <alignment vertical="center" wrapText="1"/>
      <protection locked="0"/>
    </xf>
    <xf numFmtId="14" fontId="10" fillId="0" borderId="0" xfId="0" applyNumberFormat="1" applyFont="1"/>
    <xf numFmtId="0" fontId="10" fillId="0" borderId="13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8" fillId="6" borderId="0" xfId="0" applyFont="1" applyFill="1"/>
    <xf numFmtId="0" fontId="1" fillId="7" borderId="42" xfId="0" applyFont="1" applyFill="1" applyBorder="1"/>
    <xf numFmtId="0" fontId="1" fillId="8" borderId="41" xfId="0" applyFont="1" applyFill="1" applyBorder="1"/>
    <xf numFmtId="0" fontId="1" fillId="7" borderId="41" xfId="0" applyFont="1" applyFill="1" applyBorder="1"/>
    <xf numFmtId="0" fontId="10" fillId="0" borderId="32" xfId="0" applyFont="1" applyBorder="1" applyAlignment="1" applyProtection="1">
      <alignment vertical="center" wrapText="1"/>
      <protection locked="0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20" fillId="0" borderId="0" xfId="0" applyFont="1"/>
    <xf numFmtId="0" fontId="20" fillId="0" borderId="0" xfId="0" applyNumberFormat="1" applyFont="1"/>
    <xf numFmtId="165" fontId="19" fillId="0" borderId="0" xfId="0" applyNumberFormat="1" applyFont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5" fillId="0" borderId="14" xfId="0" applyFont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yyyy/mm/dd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yyyy/mm"/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werenda z Excel Files" backgroundRefresh="0" adjustColumnWidth="0" connectionId="1" xr16:uid="{00000000-0016-0000-0200-000000000000}" autoFormatId="16" applyNumberFormats="0" applyBorderFormats="0" applyFontFormats="0" applyPatternFormats="0" applyAlignmentFormats="0" applyWidthHeightFormats="0">
  <queryTableRefresh nextId="12" unboundColumnsRight="1">
    <queryTableFields count="3">
      <queryTableField id="1" name="Nr księgowy" tableColumnId="1"/>
      <queryTableField id="10" name="Info" tableColumnId="10"/>
      <queryTableField id="11" dataBound="0" tableColumnId="2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4" displayName="Tabela4" ref="L3:M4" totalsRowShown="0" headerRowDxfId="44" dataDxfId="42" headerRowBorderDxfId="43" tableBorderDxfId="41">
  <autoFilter ref="L3:M4" xr:uid="{00000000-0009-0000-0100-000004000000}"/>
  <tableColumns count="2">
    <tableColumn id="2" xr3:uid="{00000000-0010-0000-0000-000002000000}" name="Data nieobecności/Absence date" dataDxfId="40"/>
    <tableColumn id="1" xr3:uid="{00000000-0010-0000-0000-000001000000}" name="Przyczyna nieobecności/Absence reason" dataDxfId="3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a5" displayName="Tabela5" ref="A6:J22" headerRowDxfId="38" dataDxfId="36" totalsRowDxfId="34" headerRowBorderDxfId="37" tableBorderDxfId="35">
  <tableColumns count="10">
    <tableColumn id="1" xr3:uid="{00000000-0010-0000-0100-000001000000}" name="Miesiąc" totalsRowLabel="Suma" dataDxfId="33" totalsRowDxfId="32">
      <calculatedColumnFormula>EDATE(A6,1)</calculatedColumnFormula>
    </tableColumn>
    <tableColumn id="2" xr3:uid="{00000000-0010-0000-0100-000002000000}" name="l. godz." totalsRowFunction="sum" dataDxfId="31">
      <calculatedColumnFormula>IF(ISERR(VLOOKUP(B$4,INDIRECT("'"&amp;TEXT($A7,"rrrr-mm")&amp;"'!$A$8:$AH$13"),34,0)),0,VLOOKUP(B$4,INDIRECT("'"&amp;TEXT($A7,"rrrr-mm")&amp;"'!$A$8:$AH$13"),34,0))</calculatedColumnFormula>
    </tableColumn>
    <tableColumn id="3" xr3:uid="{00000000-0010-0000-0100-000003000000}" name="l. godz.2" totalsRowFunction="sum" dataDxfId="30">
      <calculatedColumnFormula>IF(ISERR(VLOOKUP(C$4,INDIRECT("'"&amp;TEXT($A7,"rrrr-mm")&amp;"'!$A$8:$AH$13"),34,0)),0,VLOOKUP(C$4,INDIRECT("'"&amp;TEXT($A7,"rrrr-mm")&amp;"'!$A$8:$AH$13"),34,0))</calculatedColumnFormula>
    </tableColumn>
    <tableColumn id="4" xr3:uid="{00000000-0010-0000-0100-000004000000}" name="l. godz.3" dataDxfId="29">
      <calculatedColumnFormula>IF(ISERR(VLOOKUP(D$4,INDIRECT("'"&amp;TEXT($A7,"rrrr-mm")&amp;"'!$A$8:$AH$13"),34,0)),0,VLOOKUP(D$4,INDIRECT("'"&amp;TEXT($A7,"rrrr-mm")&amp;"'!$A$8:$AH$13"),34,0))</calculatedColumnFormula>
    </tableColumn>
    <tableColumn id="5" xr3:uid="{00000000-0010-0000-0100-000005000000}" name="l. godz.4" dataDxfId="28">
      <calculatedColumnFormula>IF(ISERR(VLOOKUP(E$4,INDIRECT("'"&amp;TEXT($A7,"rrrr-mm")&amp;"'!$A$8:$AH$13"),34,0)),0,VLOOKUP(E$4,INDIRECT("'"&amp;TEXT($A7,"rrrr-mm")&amp;"'!$A$8:$AH$13"),34,0))</calculatedColumnFormula>
    </tableColumn>
    <tableColumn id="6" xr3:uid="{00000000-0010-0000-0100-000006000000}" name="l. godz.5" dataDxfId="27">
      <calculatedColumnFormula>IF(ISERR(VLOOKUP(F$4,INDIRECT("'"&amp;TEXT($A7,"rrrr-mm")&amp;"'!$A$8:$AH$13"),34,0)),0,VLOOKUP(F$4,INDIRECT("'"&amp;TEXT($A7,"rrrr-mm")&amp;"'!$A$8:$AH$13"),34,0))</calculatedColumnFormula>
    </tableColumn>
    <tableColumn id="10" xr3:uid="{00000000-0010-0000-0100-00000A000000}" name="l. godz.6" dataDxfId="26">
      <calculatedColumnFormula>IF(ISERR(VLOOKUP(G$4,INDIRECT("'"&amp;TEXT($A7,"rrrr-mm")&amp;"'!$A$8:$AH$13"),34,0)),0,VLOOKUP(G$4,INDIRECT("'"&amp;TEXT($A7,"rrrr-mm")&amp;"'!$A$8:$AH$13"),34,0))</calculatedColumnFormula>
    </tableColumn>
    <tableColumn id="9" xr3:uid="{00000000-0010-0000-0100-000009000000}" name="l. godz.7" dataDxfId="25">
      <calculatedColumnFormula>IF(ISERR(VLOOKUP(H$4,INDIRECT("'"&amp;TEXT($A7,"rrrr-mm")&amp;"'!$A$8:$AH$13"),34,0)),0,VLOOKUP(H$4,INDIRECT("'"&amp;TEXT($A7,"rrrr-mm")&amp;"'!$A$8:$AH$13"),34,0))</calculatedColumnFormula>
    </tableColumn>
    <tableColumn id="8" xr3:uid="{00000000-0010-0000-0100-000008000000}" name="l. godz.8" dataDxfId="24">
      <calculatedColumnFormula>IF(ISERR(VLOOKUP(I$4,INDIRECT("'"&amp;TEXT($A7,"rrrr-mm")&amp;"'!$A$8:$AH$13"),34,0)),0,VLOOKUP(I$4,INDIRECT("'"&amp;TEXT($A7,"rrrr-mm")&amp;"'!$A$8:$AH$13"),34,0))</calculatedColumnFormula>
    </tableColumn>
    <tableColumn id="7" xr3:uid="{00000000-0010-0000-0100-000007000000}" name="l. godz.9" totalsRowFunction="sum" dataDxfId="23">
      <calculatedColumnFormula>IF(ISERR(VLOOKUP(J$4,INDIRECT("'"&amp;TEXT($A7,"rrrr-mm")&amp;"'!$A$8:$AH$13"),34,0)),0,VLOOKUP(J$4,INDIRECT("'"&amp;TEXT($A7,"rrrr-mm")&amp;"'!$A$8:$AH$13"),34,0))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1" displayName="Tabela1" ref="A1:B53" totalsRowShown="0" headerRowDxfId="13">
  <autoFilter ref="A1:B53" xr:uid="{00000000-0009-0000-0100-000001000000}"/>
  <tableColumns count="2">
    <tableColumn id="1" xr3:uid="{00000000-0010-0000-0200-000001000000}" name="Data" dataDxfId="12"/>
    <tableColumn id="2" xr3:uid="{00000000-0010-0000-0200-000002000000}" name="Święto" dataDxfId="1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ela_Kwerenda_z_Excel_Files" displayName="Tabela_Kwerenda_z_Excel_Files" ref="H1:J60" tableType="queryTable" totalsRowShown="0" headerRowDxfId="10" dataDxfId="9">
  <autoFilter ref="H1:J60" xr:uid="{00000000-0009-0000-0100-000006000000}"/>
  <sortState xmlns:xlrd2="http://schemas.microsoft.com/office/spreadsheetml/2017/richdata2" ref="H2:J60">
    <sortCondition ref="J1:J60"/>
  </sortState>
  <tableColumns count="3">
    <tableColumn id="1" xr3:uid="{00000000-0010-0000-0300-000001000000}" uniqueName="1" name="Nr księgowy" queryTableFieldId="1" dataDxfId="2"/>
    <tableColumn id="10" xr3:uid="{00000000-0010-0000-0300-00000A000000}" uniqueName="10" name="Info" queryTableFieldId="10" dataDxfId="1"/>
    <tableColumn id="2" xr3:uid="{0F9FFD9D-2B0F-4D9B-8A7A-6AA08A3BB6A3}" uniqueName="2" name="Kolumna1" queryTableFieldId="11" dataDxfId="0">
      <calculatedColumnFormula>MID(H2, FIND("-", H2)+1, LEN(H2))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ela8" displayName="Tabela8" ref="L1:L33" totalsRowShown="0" headerRowDxfId="8" dataDxfId="7">
  <autoFilter ref="L1:L33" xr:uid="{00000000-0009-0000-0100-000008000000}"/>
  <sortState xmlns:xlrd2="http://schemas.microsoft.com/office/spreadsheetml/2017/richdata2" ref="L2:L33">
    <sortCondition ref="L1:L33"/>
  </sortState>
  <tableColumns count="1">
    <tableColumn id="1" xr3:uid="{00000000-0010-0000-0400-000001000000}" name="Zespół" dataDxfId="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Role" displayName="Role" ref="F1:F7" totalsRowShown="0" headerRowDxfId="5" dataDxfId="4">
  <autoFilter ref="F1:F7" xr:uid="{00000000-0009-0000-0100-00000A000000}"/>
  <tableColumns count="1">
    <tableColumn id="1" xr3:uid="{00000000-0010-0000-0500-000001000000}" name="Rol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zoomScaleNormal="100" workbookViewId="0">
      <selection activeCell="P10" sqref="P10"/>
    </sheetView>
  </sheetViews>
  <sheetFormatPr defaultColWidth="9.140625" defaultRowHeight="11.25" x14ac:dyDescent="0.2"/>
  <cols>
    <col min="1" max="1" width="10.5703125" style="44" customWidth="1"/>
    <col min="2" max="10" width="6.5703125" style="44" customWidth="1"/>
    <col min="11" max="11" width="6.85546875" style="44" customWidth="1"/>
    <col min="12" max="12" width="12.7109375" style="44" customWidth="1"/>
    <col min="13" max="13" width="16.42578125" style="44" customWidth="1"/>
    <col min="14" max="14" width="6.85546875" style="44" customWidth="1"/>
    <col min="15" max="15" width="32.85546875" style="44" customWidth="1"/>
    <col min="16" max="16" width="12.28515625" style="44" customWidth="1"/>
    <col min="17" max="24" width="9.42578125" style="44" customWidth="1"/>
    <col min="25" max="16384" width="9.140625" style="44"/>
  </cols>
  <sheetData>
    <row r="1" spans="1:24" x14ac:dyDescent="0.2">
      <c r="A1" s="63" t="s">
        <v>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24" x14ac:dyDescent="0.2">
      <c r="A2" s="73" t="s">
        <v>47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O2" s="44" t="s">
        <v>69</v>
      </c>
    </row>
    <row r="3" spans="1:24" ht="33.75" x14ac:dyDescent="0.2">
      <c r="A3" s="43" t="s">
        <v>37</v>
      </c>
      <c r="J3" s="72"/>
      <c r="L3" s="45" t="s">
        <v>31</v>
      </c>
      <c r="M3" s="45" t="s">
        <v>32</v>
      </c>
      <c r="O3" s="46" t="s">
        <v>27</v>
      </c>
      <c r="P3" s="47" t="s">
        <v>17</v>
      </c>
      <c r="Q3" s="47" t="s">
        <v>18</v>
      </c>
      <c r="R3" s="47" t="s">
        <v>19</v>
      </c>
      <c r="S3" s="47" t="s">
        <v>20</v>
      </c>
      <c r="T3" s="47" t="s">
        <v>21</v>
      </c>
      <c r="U3" s="47" t="s">
        <v>22</v>
      </c>
      <c r="V3" s="47" t="s">
        <v>57</v>
      </c>
      <c r="W3" s="47" t="s">
        <v>58</v>
      </c>
      <c r="X3" s="47" t="s">
        <v>59</v>
      </c>
    </row>
    <row r="4" spans="1:24" x14ac:dyDescent="0.2">
      <c r="A4" s="48" t="s">
        <v>24</v>
      </c>
      <c r="B4" s="58">
        <f t="shared" ref="B4:J4" si="0">P4</f>
        <v>0</v>
      </c>
      <c r="C4" s="58">
        <f t="shared" si="0"/>
        <v>0</v>
      </c>
      <c r="D4" s="58">
        <f t="shared" si="0"/>
        <v>0</v>
      </c>
      <c r="E4" s="58">
        <f t="shared" si="0"/>
        <v>0</v>
      </c>
      <c r="F4" s="58">
        <f t="shared" si="0"/>
        <v>0</v>
      </c>
      <c r="G4" s="58">
        <f t="shared" si="0"/>
        <v>0</v>
      </c>
      <c r="H4" s="58">
        <f t="shared" si="0"/>
        <v>0</v>
      </c>
      <c r="I4" s="58">
        <f t="shared" si="0"/>
        <v>0</v>
      </c>
      <c r="J4" s="58">
        <f t="shared" si="0"/>
        <v>0</v>
      </c>
      <c r="K4" s="49"/>
      <c r="L4" s="65"/>
      <c r="M4" s="77" t="s">
        <v>40</v>
      </c>
      <c r="N4" s="49"/>
      <c r="O4" s="70" t="s">
        <v>126</v>
      </c>
      <c r="P4" s="78"/>
      <c r="Q4" s="78"/>
      <c r="R4" s="78"/>
      <c r="S4" s="78"/>
      <c r="T4" s="78"/>
      <c r="U4" s="78"/>
      <c r="V4" s="78"/>
      <c r="W4" s="78"/>
      <c r="X4" s="78"/>
    </row>
    <row r="5" spans="1:24" x14ac:dyDescent="0.2">
      <c r="A5" s="53" t="s">
        <v>33</v>
      </c>
      <c r="B5" s="59">
        <f ca="1">SUM(Tabela5[l. godz.])</f>
        <v>0</v>
      </c>
      <c r="C5" s="59">
        <f ca="1">SUM(Tabela5[l. godz.2])</f>
        <v>0</v>
      </c>
      <c r="D5" s="59">
        <f ca="1">SUM(Tabela5[l. godz.3])</f>
        <v>0</v>
      </c>
      <c r="E5" s="59">
        <f ca="1">SUM(Tabela5[l. godz.4])</f>
        <v>0</v>
      </c>
      <c r="F5" s="59">
        <f ca="1">SUM(Tabela5[l. godz.5])</f>
        <v>0</v>
      </c>
      <c r="G5" s="59">
        <f ca="1">SUM(Tabela5[l. godz.6])</f>
        <v>0</v>
      </c>
      <c r="H5" s="59">
        <f ca="1">SUM(Tabela5[l. godz.7])</f>
        <v>0</v>
      </c>
      <c r="I5" s="59">
        <f ca="1">SUM(Tabela5[l. godz.8])</f>
        <v>0</v>
      </c>
      <c r="J5" s="60">
        <f ca="1">SUM(Tabela5[l. godz.9])</f>
        <v>0</v>
      </c>
      <c r="K5" s="49"/>
      <c r="L5" s="57"/>
      <c r="M5" s="51"/>
      <c r="N5" s="49"/>
      <c r="O5" s="70" t="s">
        <v>214</v>
      </c>
      <c r="P5" s="79"/>
      <c r="Q5" s="79"/>
      <c r="R5" s="79"/>
      <c r="S5" s="79"/>
      <c r="T5" s="79"/>
      <c r="U5" s="79"/>
      <c r="V5" s="79"/>
      <c r="W5" s="79"/>
      <c r="X5" s="79"/>
    </row>
    <row r="6" spans="1:24" x14ac:dyDescent="0.2">
      <c r="A6" s="54" t="s">
        <v>23</v>
      </c>
      <c r="B6" s="81" t="s">
        <v>34</v>
      </c>
      <c r="C6" s="81" t="s">
        <v>60</v>
      </c>
      <c r="D6" s="81" t="s">
        <v>61</v>
      </c>
      <c r="E6" s="81" t="s">
        <v>62</v>
      </c>
      <c r="F6" s="81" t="s">
        <v>63</v>
      </c>
      <c r="G6" s="81" t="s">
        <v>64</v>
      </c>
      <c r="H6" s="81" t="s">
        <v>65</v>
      </c>
      <c r="I6" s="81" t="s">
        <v>66</v>
      </c>
      <c r="J6" s="81" t="s">
        <v>67</v>
      </c>
      <c r="K6" s="55"/>
      <c r="L6" s="50"/>
      <c r="M6" s="51"/>
      <c r="N6" s="55"/>
      <c r="O6" s="56" t="s">
        <v>26</v>
      </c>
      <c r="P6" s="80" t="str">
        <f>IF(ISERROR(VLOOKUP(P4,Projekt,2,0)),"-",MID(VLOOKUP(P4,Projekt,2,0),FIND("(",VLOOKUP(P4,Projekt,2,0))+9,FIND(")",VLOOKUP(P4,Projekt,2,0))-FIND("(",VLOOKUP(P4,Projekt,2,0))-34))</f>
        <v>-</v>
      </c>
      <c r="Q6" s="80" t="str">
        <f t="shared" ref="Q6:X6" si="1">IF(ISERROR(VLOOKUP(Q4,Projekt,2,0)),"-",MID(VLOOKUP(Q4,Projekt,2,0),FIND("(",VLOOKUP(Q4,Projekt,2,0))+9,FIND(")",VLOOKUP(Q4,Projekt,2,0))-FIND("(",VLOOKUP(Q4,Projekt,2,0))-34))</f>
        <v>-</v>
      </c>
      <c r="R6" s="80" t="str">
        <f t="shared" si="1"/>
        <v>-</v>
      </c>
      <c r="S6" s="80" t="str">
        <f t="shared" si="1"/>
        <v>-</v>
      </c>
      <c r="T6" s="80" t="str">
        <f t="shared" si="1"/>
        <v>-</v>
      </c>
      <c r="U6" s="80" t="str">
        <f t="shared" si="1"/>
        <v>-</v>
      </c>
      <c r="V6" s="80" t="str">
        <f t="shared" si="1"/>
        <v>-</v>
      </c>
      <c r="W6" s="80" t="str">
        <f t="shared" si="1"/>
        <v>-</v>
      </c>
      <c r="X6" s="80" t="str">
        <f t="shared" si="1"/>
        <v>-</v>
      </c>
    </row>
    <row r="7" spans="1:24" x14ac:dyDescent="0.2">
      <c r="A7" s="71">
        <v>45658</v>
      </c>
      <c r="B7" s="61">
        <f ca="1">IF(ISERR(VLOOKUP(B$4,INDIRECT("'"&amp;TEXT($A7,"rrrr-mm")&amp;"'!$A$8:$AH$13"),34,0)),0,VLOOKUP(B$4,INDIRECT("'"&amp;TEXT($A7,"rrrr-mm")&amp;"'!$A$8:$AH$13"),34,0))</f>
        <v>0</v>
      </c>
      <c r="C7" s="61">
        <f t="shared" ref="C7:J22" ca="1" si="2">IF(ISERR(VLOOKUP(C$4,INDIRECT("'"&amp;TEXT($A7,"rrrr-mm")&amp;"'!$A$8:$AH$13"),34,0)),0,VLOOKUP(C$4,INDIRECT("'"&amp;TEXT($A7,"rrrr-mm")&amp;"'!$A$8:$AH$13"),34,0))</f>
        <v>0</v>
      </c>
      <c r="D7" s="61">
        <f t="shared" ca="1" si="2"/>
        <v>0</v>
      </c>
      <c r="E7" s="61">
        <f t="shared" ca="1" si="2"/>
        <v>0</v>
      </c>
      <c r="F7" s="61">
        <f t="shared" ca="1" si="2"/>
        <v>0</v>
      </c>
      <c r="G7" s="61">
        <f t="shared" ca="1" si="2"/>
        <v>0</v>
      </c>
      <c r="H7" s="61">
        <f t="shared" ca="1" si="2"/>
        <v>0</v>
      </c>
      <c r="I7" s="61">
        <f t="shared" ca="1" si="2"/>
        <v>0</v>
      </c>
      <c r="J7" s="61">
        <f t="shared" ca="1" si="2"/>
        <v>0</v>
      </c>
      <c r="K7" s="55"/>
      <c r="L7" s="57"/>
      <c r="M7" s="51"/>
      <c r="N7" s="55"/>
      <c r="O7" s="44" t="s">
        <v>30</v>
      </c>
      <c r="P7" s="64" t="s">
        <v>68</v>
      </c>
      <c r="Q7" s="74"/>
      <c r="R7" s="74"/>
      <c r="S7" s="74"/>
      <c r="T7" s="74"/>
      <c r="U7" s="74"/>
      <c r="V7" s="74"/>
      <c r="W7" s="74"/>
      <c r="X7" s="74"/>
    </row>
    <row r="8" spans="1:24" x14ac:dyDescent="0.2">
      <c r="A8" s="71">
        <f t="shared" ref="A8:A20" si="3">EDATE(A7,1)</f>
        <v>45689</v>
      </c>
      <c r="B8" s="61">
        <f t="shared" ref="B8:B22" ca="1" si="4">IF(ISERR(VLOOKUP(B$4,INDIRECT("'"&amp;TEXT($A8,"rrrr-mm")&amp;"'!$A$8:$AH$13"),34,0)),0,VLOOKUP(B$4,INDIRECT("'"&amp;TEXT($A8,"rrrr-mm")&amp;"'!$A$8:$AH$13"),34,0))</f>
        <v>0</v>
      </c>
      <c r="C8" s="61">
        <f t="shared" ca="1" si="2"/>
        <v>0</v>
      </c>
      <c r="D8" s="61">
        <f t="shared" ca="1" si="2"/>
        <v>0</v>
      </c>
      <c r="E8" s="61">
        <f t="shared" ca="1" si="2"/>
        <v>0</v>
      </c>
      <c r="F8" s="61">
        <f t="shared" ca="1" si="2"/>
        <v>0</v>
      </c>
      <c r="G8" s="61">
        <f t="shared" ca="1" si="2"/>
        <v>0</v>
      </c>
      <c r="H8" s="61">
        <f t="shared" ca="1" si="2"/>
        <v>0</v>
      </c>
      <c r="I8" s="61">
        <f t="shared" ca="1" si="2"/>
        <v>0</v>
      </c>
      <c r="J8" s="61">
        <f t="shared" ca="1" si="2"/>
        <v>0</v>
      </c>
      <c r="K8" s="55"/>
      <c r="L8" s="57"/>
      <c r="M8" s="51"/>
      <c r="N8" s="55"/>
      <c r="O8" s="44" t="s">
        <v>25</v>
      </c>
      <c r="P8" s="64"/>
      <c r="Q8" s="74"/>
      <c r="R8" s="74"/>
      <c r="S8" s="74"/>
      <c r="T8" s="74"/>
      <c r="U8" s="74"/>
      <c r="V8" s="74"/>
      <c r="W8" s="74"/>
      <c r="X8" s="74"/>
    </row>
    <row r="9" spans="1:24" ht="22.5" x14ac:dyDescent="0.2">
      <c r="A9" s="71">
        <f t="shared" si="3"/>
        <v>45717</v>
      </c>
      <c r="B9" s="61">
        <f t="shared" ca="1" si="4"/>
        <v>0</v>
      </c>
      <c r="C9" s="61">
        <f t="shared" ca="1" si="2"/>
        <v>0</v>
      </c>
      <c r="D9" s="61">
        <f t="shared" ca="1" si="2"/>
        <v>0</v>
      </c>
      <c r="E9" s="61">
        <f t="shared" ca="1" si="2"/>
        <v>0</v>
      </c>
      <c r="F9" s="61">
        <f t="shared" ca="1" si="2"/>
        <v>0</v>
      </c>
      <c r="G9" s="61">
        <f t="shared" ca="1" si="2"/>
        <v>0</v>
      </c>
      <c r="H9" s="61">
        <f t="shared" ca="1" si="2"/>
        <v>0</v>
      </c>
      <c r="I9" s="61">
        <f t="shared" ca="1" si="2"/>
        <v>0</v>
      </c>
      <c r="J9" s="61">
        <f t="shared" ca="1" si="2"/>
        <v>0</v>
      </c>
      <c r="K9" s="55"/>
      <c r="L9" s="50"/>
      <c r="M9" s="51"/>
      <c r="N9" s="55"/>
      <c r="O9" s="56" t="s">
        <v>212</v>
      </c>
      <c r="P9" s="84"/>
      <c r="Q9" s="85"/>
      <c r="R9" s="85"/>
      <c r="S9" s="85"/>
      <c r="T9" s="85"/>
      <c r="U9" s="85"/>
      <c r="V9" s="85"/>
      <c r="W9" s="85"/>
      <c r="X9" s="85"/>
    </row>
    <row r="10" spans="1:24" ht="22.5" x14ac:dyDescent="0.2">
      <c r="A10" s="71">
        <f t="shared" si="3"/>
        <v>45748</v>
      </c>
      <c r="B10" s="61">
        <f t="shared" ca="1" si="4"/>
        <v>0</v>
      </c>
      <c r="C10" s="61">
        <f t="shared" ca="1" si="2"/>
        <v>0</v>
      </c>
      <c r="D10" s="61">
        <f t="shared" ca="1" si="2"/>
        <v>0</v>
      </c>
      <c r="E10" s="61">
        <f t="shared" ca="1" si="2"/>
        <v>0</v>
      </c>
      <c r="F10" s="61">
        <f t="shared" ca="1" si="2"/>
        <v>0</v>
      </c>
      <c r="G10" s="61">
        <f t="shared" ca="1" si="2"/>
        <v>0</v>
      </c>
      <c r="H10" s="61">
        <f t="shared" ca="1" si="2"/>
        <v>0</v>
      </c>
      <c r="I10" s="61">
        <f t="shared" ca="1" si="2"/>
        <v>0</v>
      </c>
      <c r="J10" s="61">
        <f t="shared" ca="1" si="2"/>
        <v>0</v>
      </c>
      <c r="L10" s="43"/>
      <c r="O10" s="44" t="s">
        <v>213</v>
      </c>
      <c r="P10" s="86"/>
      <c r="Q10" s="87"/>
      <c r="R10" s="87"/>
      <c r="S10" s="87"/>
      <c r="T10" s="87"/>
      <c r="U10" s="87"/>
      <c r="V10" s="87"/>
      <c r="W10" s="87"/>
      <c r="X10" s="87"/>
    </row>
    <row r="11" spans="1:24" ht="22.5" x14ac:dyDescent="0.2">
      <c r="A11" s="71">
        <f t="shared" si="3"/>
        <v>45778</v>
      </c>
      <c r="B11" s="61">
        <f t="shared" ca="1" si="4"/>
        <v>0</v>
      </c>
      <c r="C11" s="61">
        <f t="shared" ca="1" si="2"/>
        <v>0</v>
      </c>
      <c r="D11" s="61">
        <f t="shared" ca="1" si="2"/>
        <v>0</v>
      </c>
      <c r="E11" s="61">
        <f t="shared" ca="1" si="2"/>
        <v>0</v>
      </c>
      <c r="F11" s="61">
        <f t="shared" ca="1" si="2"/>
        <v>0</v>
      </c>
      <c r="G11" s="61">
        <f t="shared" ca="1" si="2"/>
        <v>0</v>
      </c>
      <c r="H11" s="61">
        <f t="shared" ca="1" si="2"/>
        <v>0</v>
      </c>
      <c r="I11" s="61">
        <f t="shared" ca="1" si="2"/>
        <v>0</v>
      </c>
      <c r="J11" s="61">
        <f t="shared" ca="1" si="2"/>
        <v>0</v>
      </c>
      <c r="L11" s="43"/>
      <c r="O11" s="44" t="s">
        <v>41</v>
      </c>
      <c r="P11" s="64"/>
      <c r="Q11" s="74"/>
      <c r="R11" s="74"/>
      <c r="S11" s="74"/>
      <c r="T11" s="74"/>
      <c r="U11" s="74"/>
      <c r="V11" s="74"/>
      <c r="W11" s="74"/>
      <c r="X11" s="74"/>
    </row>
    <row r="12" spans="1:24" ht="22.5" x14ac:dyDescent="0.2">
      <c r="A12" s="71">
        <f t="shared" si="3"/>
        <v>45809</v>
      </c>
      <c r="B12" s="61">
        <f t="shared" ca="1" si="4"/>
        <v>0</v>
      </c>
      <c r="C12" s="61">
        <f t="shared" ca="1" si="2"/>
        <v>0</v>
      </c>
      <c r="D12" s="61">
        <f t="shared" ca="1" si="2"/>
        <v>0</v>
      </c>
      <c r="E12" s="61">
        <f t="shared" ca="1" si="2"/>
        <v>0</v>
      </c>
      <c r="F12" s="61">
        <f t="shared" ca="1" si="2"/>
        <v>0</v>
      </c>
      <c r="G12" s="61">
        <f t="shared" ca="1" si="2"/>
        <v>0</v>
      </c>
      <c r="H12" s="61">
        <f t="shared" ca="1" si="2"/>
        <v>0</v>
      </c>
      <c r="I12" s="61">
        <f t="shared" ca="1" si="2"/>
        <v>0</v>
      </c>
      <c r="J12" s="61">
        <f t="shared" ca="1" si="2"/>
        <v>0</v>
      </c>
      <c r="L12" s="43"/>
      <c r="O12" s="95" t="s">
        <v>38</v>
      </c>
      <c r="P12" s="67"/>
      <c r="Q12" s="64"/>
      <c r="R12" s="64"/>
      <c r="S12" s="64"/>
      <c r="T12" s="64"/>
      <c r="U12" s="64"/>
      <c r="V12" s="64"/>
      <c r="W12" s="64"/>
      <c r="X12" s="64"/>
    </row>
    <row r="13" spans="1:24" ht="22.5" x14ac:dyDescent="0.2">
      <c r="A13" s="71">
        <f t="shared" si="3"/>
        <v>45839</v>
      </c>
      <c r="B13" s="61">
        <f t="shared" ca="1" si="4"/>
        <v>0</v>
      </c>
      <c r="C13" s="61">
        <f t="shared" ca="1" si="2"/>
        <v>0</v>
      </c>
      <c r="D13" s="61">
        <f t="shared" ca="1" si="2"/>
        <v>0</v>
      </c>
      <c r="E13" s="61">
        <f t="shared" ca="1" si="2"/>
        <v>0</v>
      </c>
      <c r="F13" s="61">
        <f t="shared" ca="1" si="2"/>
        <v>0</v>
      </c>
      <c r="G13" s="61">
        <f t="shared" ca="1" si="2"/>
        <v>0</v>
      </c>
      <c r="H13" s="61">
        <f t="shared" ca="1" si="2"/>
        <v>0</v>
      </c>
      <c r="I13" s="61">
        <f t="shared" ca="1" si="2"/>
        <v>0</v>
      </c>
      <c r="J13" s="61">
        <f t="shared" ca="1" si="2"/>
        <v>0</v>
      </c>
      <c r="L13" s="43"/>
      <c r="O13" s="56" t="s">
        <v>212</v>
      </c>
      <c r="P13" s="82"/>
      <c r="Q13" s="82"/>
      <c r="R13" s="82"/>
      <c r="S13" s="82"/>
      <c r="T13" s="82"/>
      <c r="U13" s="82"/>
      <c r="V13" s="82"/>
      <c r="W13" s="82"/>
      <c r="X13" s="82"/>
    </row>
    <row r="14" spans="1:24" ht="22.5" x14ac:dyDescent="0.2">
      <c r="A14" s="71">
        <f t="shared" si="3"/>
        <v>45870</v>
      </c>
      <c r="B14" s="61">
        <f t="shared" ca="1" si="4"/>
        <v>0</v>
      </c>
      <c r="C14" s="61">
        <f t="shared" ca="1" si="2"/>
        <v>0</v>
      </c>
      <c r="D14" s="61">
        <f t="shared" ca="1" si="2"/>
        <v>0</v>
      </c>
      <c r="E14" s="61">
        <f t="shared" ca="1" si="2"/>
        <v>0</v>
      </c>
      <c r="F14" s="61">
        <f t="shared" ca="1" si="2"/>
        <v>0</v>
      </c>
      <c r="G14" s="61">
        <f t="shared" ca="1" si="2"/>
        <v>0</v>
      </c>
      <c r="H14" s="61">
        <f t="shared" ca="1" si="2"/>
        <v>0</v>
      </c>
      <c r="I14" s="61">
        <f t="shared" ca="1" si="2"/>
        <v>0</v>
      </c>
      <c r="J14" s="61">
        <f t="shared" ca="1" si="2"/>
        <v>0</v>
      </c>
      <c r="O14" s="44" t="s">
        <v>213</v>
      </c>
      <c r="P14" s="83"/>
      <c r="Q14" s="83"/>
      <c r="R14" s="83"/>
      <c r="S14" s="83"/>
      <c r="T14" s="83"/>
      <c r="U14" s="83"/>
      <c r="V14" s="83"/>
      <c r="W14" s="83"/>
      <c r="X14" s="83"/>
    </row>
    <row r="15" spans="1:24" ht="22.5" x14ac:dyDescent="0.2">
      <c r="A15" s="71">
        <f t="shared" si="3"/>
        <v>45901</v>
      </c>
      <c r="B15" s="61">
        <f t="shared" ca="1" si="4"/>
        <v>0</v>
      </c>
      <c r="C15" s="61">
        <f t="shared" ca="1" si="2"/>
        <v>0</v>
      </c>
      <c r="D15" s="61">
        <f t="shared" ca="1" si="2"/>
        <v>0</v>
      </c>
      <c r="E15" s="61">
        <f t="shared" ca="1" si="2"/>
        <v>0</v>
      </c>
      <c r="F15" s="61">
        <f t="shared" ca="1" si="2"/>
        <v>0</v>
      </c>
      <c r="G15" s="61">
        <f t="shared" ca="1" si="2"/>
        <v>0</v>
      </c>
      <c r="H15" s="61">
        <f t="shared" ca="1" si="2"/>
        <v>0</v>
      </c>
      <c r="I15" s="61">
        <f t="shared" ca="1" si="2"/>
        <v>0</v>
      </c>
      <c r="J15" s="61">
        <f t="shared" ca="1" si="2"/>
        <v>0</v>
      </c>
      <c r="O15" s="44" t="s">
        <v>41</v>
      </c>
    </row>
    <row r="16" spans="1:24" ht="22.5" x14ac:dyDescent="0.2">
      <c r="A16" s="71">
        <f t="shared" si="3"/>
        <v>45931</v>
      </c>
      <c r="B16" s="61">
        <f t="shared" ca="1" si="4"/>
        <v>0</v>
      </c>
      <c r="C16" s="61">
        <f t="shared" ca="1" si="2"/>
        <v>0</v>
      </c>
      <c r="D16" s="61">
        <f t="shared" ca="1" si="2"/>
        <v>0</v>
      </c>
      <c r="E16" s="61">
        <f t="shared" ca="1" si="2"/>
        <v>0</v>
      </c>
      <c r="F16" s="61">
        <f t="shared" ca="1" si="2"/>
        <v>0</v>
      </c>
      <c r="G16" s="61">
        <f t="shared" ca="1" si="2"/>
        <v>0</v>
      </c>
      <c r="H16" s="61">
        <f t="shared" ca="1" si="2"/>
        <v>0</v>
      </c>
      <c r="I16" s="61">
        <f t="shared" ca="1" si="2"/>
        <v>0</v>
      </c>
      <c r="J16" s="61">
        <f t="shared" ca="1" si="2"/>
        <v>0</v>
      </c>
      <c r="O16" s="44" t="s">
        <v>38</v>
      </c>
      <c r="P16" s="52"/>
      <c r="Q16" s="52"/>
      <c r="R16" s="52"/>
      <c r="S16" s="52"/>
      <c r="T16" s="52"/>
      <c r="U16" s="52"/>
      <c r="V16" s="52"/>
      <c r="W16" s="52"/>
      <c r="X16" s="52"/>
    </row>
    <row r="17" spans="1:24" ht="22.5" x14ac:dyDescent="0.2">
      <c r="A17" s="71">
        <f t="shared" si="3"/>
        <v>45962</v>
      </c>
      <c r="B17" s="61">
        <f t="shared" ca="1" si="4"/>
        <v>0</v>
      </c>
      <c r="C17" s="61">
        <f t="shared" ca="1" si="2"/>
        <v>0</v>
      </c>
      <c r="D17" s="61">
        <f t="shared" ca="1" si="2"/>
        <v>0</v>
      </c>
      <c r="E17" s="61">
        <f t="shared" ca="1" si="2"/>
        <v>0</v>
      </c>
      <c r="F17" s="61">
        <f t="shared" ca="1" si="2"/>
        <v>0</v>
      </c>
      <c r="G17" s="61">
        <f t="shared" ca="1" si="2"/>
        <v>0</v>
      </c>
      <c r="H17" s="61">
        <f t="shared" ca="1" si="2"/>
        <v>0</v>
      </c>
      <c r="I17" s="61">
        <f t="shared" ca="1" si="2"/>
        <v>0</v>
      </c>
      <c r="J17" s="61">
        <f t="shared" ca="1" si="2"/>
        <v>0</v>
      </c>
      <c r="O17" s="56" t="s">
        <v>212</v>
      </c>
      <c r="P17" s="82"/>
      <c r="Q17" s="82"/>
      <c r="R17" s="82"/>
      <c r="S17" s="82"/>
      <c r="T17" s="82"/>
      <c r="U17" s="82"/>
      <c r="V17" s="82"/>
      <c r="W17" s="82"/>
      <c r="X17" s="82"/>
    </row>
    <row r="18" spans="1:24" ht="22.5" x14ac:dyDescent="0.2">
      <c r="A18" s="71">
        <f t="shared" si="3"/>
        <v>45992</v>
      </c>
      <c r="B18" s="61">
        <f t="shared" ca="1" si="4"/>
        <v>0</v>
      </c>
      <c r="C18" s="61">
        <f t="shared" ca="1" si="2"/>
        <v>0</v>
      </c>
      <c r="D18" s="61">
        <f t="shared" ca="1" si="2"/>
        <v>0</v>
      </c>
      <c r="E18" s="61">
        <f t="shared" ca="1" si="2"/>
        <v>0</v>
      </c>
      <c r="F18" s="61">
        <f t="shared" ca="1" si="2"/>
        <v>0</v>
      </c>
      <c r="G18" s="61">
        <f t="shared" ca="1" si="2"/>
        <v>0</v>
      </c>
      <c r="H18" s="61">
        <f t="shared" ca="1" si="2"/>
        <v>0</v>
      </c>
      <c r="I18" s="61">
        <f t="shared" ca="1" si="2"/>
        <v>0</v>
      </c>
      <c r="J18" s="61">
        <f t="shared" ca="1" si="2"/>
        <v>0</v>
      </c>
      <c r="O18" s="44" t="s">
        <v>213</v>
      </c>
      <c r="P18" s="83"/>
      <c r="Q18" s="83"/>
      <c r="R18" s="83"/>
      <c r="S18" s="83"/>
      <c r="T18" s="83"/>
      <c r="U18" s="83"/>
      <c r="V18" s="83"/>
      <c r="W18" s="83"/>
      <c r="X18" s="83"/>
    </row>
    <row r="19" spans="1:24" ht="22.5" x14ac:dyDescent="0.2">
      <c r="A19" s="71">
        <f t="shared" si="3"/>
        <v>46023</v>
      </c>
      <c r="B19" s="61">
        <f t="shared" ca="1" si="4"/>
        <v>0</v>
      </c>
      <c r="C19" s="61">
        <f t="shared" ca="1" si="2"/>
        <v>0</v>
      </c>
      <c r="D19" s="61">
        <f t="shared" ca="1" si="2"/>
        <v>0</v>
      </c>
      <c r="E19" s="61">
        <f t="shared" ca="1" si="2"/>
        <v>0</v>
      </c>
      <c r="F19" s="61">
        <f t="shared" ca="1" si="2"/>
        <v>0</v>
      </c>
      <c r="G19" s="61">
        <f t="shared" ca="1" si="2"/>
        <v>0</v>
      </c>
      <c r="H19" s="61">
        <f t="shared" ca="1" si="2"/>
        <v>0</v>
      </c>
      <c r="I19" s="61">
        <f t="shared" ca="1" si="2"/>
        <v>0</v>
      </c>
      <c r="J19" s="61">
        <f t="shared" ca="1" si="2"/>
        <v>0</v>
      </c>
      <c r="O19" s="44" t="s">
        <v>41</v>
      </c>
    </row>
    <row r="20" spans="1:24" ht="21.75" customHeight="1" x14ac:dyDescent="0.2">
      <c r="A20" s="71">
        <f t="shared" si="3"/>
        <v>46054</v>
      </c>
      <c r="B20" s="61">
        <f t="shared" ca="1" si="4"/>
        <v>0</v>
      </c>
      <c r="C20" s="61">
        <f t="shared" ca="1" si="2"/>
        <v>0</v>
      </c>
      <c r="D20" s="61">
        <f t="shared" ca="1" si="2"/>
        <v>0</v>
      </c>
      <c r="E20" s="61">
        <f t="shared" ca="1" si="2"/>
        <v>0</v>
      </c>
      <c r="F20" s="61">
        <f t="shared" ca="1" si="2"/>
        <v>0</v>
      </c>
      <c r="G20" s="61">
        <f t="shared" ca="1" si="2"/>
        <v>0</v>
      </c>
      <c r="H20" s="61">
        <f t="shared" ca="1" si="2"/>
        <v>0</v>
      </c>
      <c r="I20" s="61">
        <f t="shared" ca="1" si="2"/>
        <v>0</v>
      </c>
      <c r="J20" s="61">
        <f t="shared" ca="1" si="2"/>
        <v>0</v>
      </c>
      <c r="O20" s="44" t="s">
        <v>38</v>
      </c>
    </row>
    <row r="21" spans="1:24" ht="22.5" x14ac:dyDescent="0.2">
      <c r="A21" s="71">
        <f>EDATE(A20,1)</f>
        <v>46082</v>
      </c>
      <c r="B21" s="61">
        <f t="shared" ca="1" si="4"/>
        <v>0</v>
      </c>
      <c r="C21" s="61">
        <f t="shared" ca="1" si="2"/>
        <v>0</v>
      </c>
      <c r="D21" s="61">
        <f t="shared" ca="1" si="2"/>
        <v>0</v>
      </c>
      <c r="E21" s="61">
        <f t="shared" ca="1" si="2"/>
        <v>0</v>
      </c>
      <c r="F21" s="61">
        <f t="shared" ca="1" si="2"/>
        <v>0</v>
      </c>
      <c r="G21" s="61">
        <f t="shared" ca="1" si="2"/>
        <v>0</v>
      </c>
      <c r="H21" s="61">
        <f t="shared" ca="1" si="2"/>
        <v>0</v>
      </c>
      <c r="I21" s="61">
        <f t="shared" ca="1" si="2"/>
        <v>0</v>
      </c>
      <c r="J21" s="61">
        <f t="shared" ca="1" si="2"/>
        <v>0</v>
      </c>
      <c r="O21" s="56" t="s">
        <v>212</v>
      </c>
      <c r="P21" s="82"/>
      <c r="Q21" s="82"/>
      <c r="R21" s="82"/>
      <c r="S21" s="82"/>
      <c r="T21" s="82"/>
      <c r="U21" s="82"/>
      <c r="V21" s="82"/>
      <c r="W21" s="82"/>
      <c r="X21" s="82"/>
    </row>
    <row r="22" spans="1:24" ht="22.5" x14ac:dyDescent="0.2">
      <c r="A22" s="71">
        <f>EDATE(A21,1)</f>
        <v>46113</v>
      </c>
      <c r="B22" s="61">
        <f t="shared" ca="1" si="4"/>
        <v>0</v>
      </c>
      <c r="C22" s="61">
        <f t="shared" ca="1" si="2"/>
        <v>0</v>
      </c>
      <c r="D22" s="61">
        <f t="shared" ca="1" si="2"/>
        <v>0</v>
      </c>
      <c r="E22" s="61">
        <f t="shared" ca="1" si="2"/>
        <v>0</v>
      </c>
      <c r="F22" s="61">
        <f t="shared" ca="1" si="2"/>
        <v>0</v>
      </c>
      <c r="G22" s="61">
        <f t="shared" ca="1" si="2"/>
        <v>0</v>
      </c>
      <c r="H22" s="61">
        <f t="shared" ca="1" si="2"/>
        <v>0</v>
      </c>
      <c r="I22" s="61">
        <f t="shared" ca="1" si="2"/>
        <v>0</v>
      </c>
      <c r="J22" s="61">
        <f t="shared" ca="1" si="2"/>
        <v>0</v>
      </c>
      <c r="O22" s="44" t="s">
        <v>213</v>
      </c>
      <c r="P22" s="83"/>
      <c r="Q22" s="83"/>
      <c r="R22" s="83"/>
      <c r="S22" s="83"/>
      <c r="T22" s="83"/>
      <c r="U22" s="83"/>
      <c r="V22" s="83"/>
      <c r="W22" s="83"/>
      <c r="X22" s="83"/>
    </row>
    <row r="23" spans="1:24" ht="22.5" x14ac:dyDescent="0.2">
      <c r="A23" s="66"/>
      <c r="O23" s="44" t="s">
        <v>41</v>
      </c>
    </row>
    <row r="24" spans="1:24" ht="22.5" x14ac:dyDescent="0.2">
      <c r="A24" s="66"/>
      <c r="O24" s="44" t="s">
        <v>38</v>
      </c>
    </row>
    <row r="25" spans="1:24" x14ac:dyDescent="0.2">
      <c r="A25" s="66"/>
    </row>
    <row r="26" spans="1:24" x14ac:dyDescent="0.2">
      <c r="A26" s="66"/>
    </row>
    <row r="27" spans="1:24" x14ac:dyDescent="0.2">
      <c r="A27" s="66"/>
    </row>
    <row r="28" spans="1:24" x14ac:dyDescent="0.2">
      <c r="A28" s="66"/>
    </row>
    <row r="29" spans="1:24" x14ac:dyDescent="0.2">
      <c r="A29" s="66"/>
    </row>
    <row r="30" spans="1:24" x14ac:dyDescent="0.2">
      <c r="A30" s="66"/>
    </row>
    <row r="31" spans="1:24" x14ac:dyDescent="0.2">
      <c r="A31" s="66"/>
    </row>
    <row r="32" spans="1:24" x14ac:dyDescent="0.2">
      <c r="A32" s="66"/>
    </row>
  </sheetData>
  <phoneticPr fontId="15" type="noConversion"/>
  <conditionalFormatting sqref="B5:I5">
    <cfRule type="expression" dxfId="46" priority="15">
      <formula>B5&gt;SUM(P11,P15,P19,P23)</formula>
    </cfRule>
  </conditionalFormatting>
  <conditionalFormatting sqref="J5">
    <cfRule type="expression" dxfId="45" priority="5">
      <formula>J5&gt;U11</formula>
    </cfRule>
  </conditionalFormatting>
  <dataValidations count="4">
    <dataValidation type="list" allowBlank="1" showInputMessage="1" showErrorMessage="1" sqref="P7:X7" xr:uid="{00000000-0002-0000-0000-000000000000}">
      <formula1>"powierzenie dodatkowych zadań, oddelegowanie"</formula1>
    </dataValidation>
    <dataValidation allowBlank="1" showInputMessage="1" showErrorMessage="1" sqref="P16:X16 P20:X20 P24:X24" xr:uid="{00000000-0002-0000-0000-000001000000}"/>
    <dataValidation type="list" allowBlank="1" showInputMessage="1" showErrorMessage="1" sqref="M4" xr:uid="{00000000-0002-0000-0000-000002000000}">
      <formula1>Nieobecnosci</formula1>
    </dataValidation>
    <dataValidation type="list" allowBlank="1" showInputMessage="1" showErrorMessage="1" sqref="O5" xr:uid="{00000000-0002-0000-0000-000003000000}">
      <formula1>Zespół</formula1>
    </dataValidation>
  </dataValidations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Dane!$F$2:$F$7</xm:f>
          </x14:formula1>
          <xm:sqref>P8:X8</xm:sqref>
        </x14:dataValidation>
        <x14:dataValidation type="list" allowBlank="1" showInputMessage="1" showErrorMessage="1" xr:uid="{00000000-0002-0000-0000-000005000000}">
          <x14:formula1>
            <xm:f>Dane!$H$2:$H$60</xm:f>
          </x14:formula1>
          <xm:sqref>P4:X4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8"/>
  <sheetViews>
    <sheetView showZeros="0" view="pageBreakPreview" zoomScaleNormal="100" zoomScaleSheetLayoutView="100" workbookViewId="0">
      <selection activeCell="BK5" sqref="BK5"/>
    </sheetView>
  </sheetViews>
  <sheetFormatPr defaultColWidth="9.140625" defaultRowHeight="12" x14ac:dyDescent="0.2"/>
  <cols>
    <col min="1" max="1" width="6.85546875" style="8" customWidth="1"/>
    <col min="2" max="2" width="46.5703125" style="8" customWidth="1"/>
    <col min="3" max="33" width="3.140625" style="8" customWidth="1"/>
    <col min="34" max="34" width="7.42578125" style="8" customWidth="1"/>
    <col min="35" max="35" width="6.28515625" style="8" customWidth="1"/>
    <col min="36" max="16384" width="9.140625" style="8"/>
  </cols>
  <sheetData>
    <row r="1" spans="1:35" ht="24.75" customHeight="1" thickBot="1" x14ac:dyDescent="0.25">
      <c r="A1" s="121" t="s">
        <v>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7"/>
    </row>
    <row r="2" spans="1:35" ht="26.25" customHeight="1" thickBot="1" x14ac:dyDescent="0.25">
      <c r="A2" s="101" t="s">
        <v>48</v>
      </c>
      <c r="B2" s="102"/>
      <c r="C2" s="103" t="str">
        <f>Podsumowanie!O4</f>
        <v>Imię NAZWISKO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6"/>
    </row>
    <row r="3" spans="1:35" ht="13.5" customHeight="1" thickBot="1" x14ac:dyDescent="0.25">
      <c r="A3" s="101" t="s">
        <v>205</v>
      </c>
      <c r="B3" s="102"/>
      <c r="C3" s="103" t="str">
        <f>Podsumowanie!O5</f>
        <v>Zespół Biologii Molekularnej Rozrodu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6"/>
    </row>
    <row r="4" spans="1:35" ht="12.75" customHeight="1" thickBot="1" x14ac:dyDescent="0.25">
      <c r="A4" s="101" t="s">
        <v>49</v>
      </c>
      <c r="B4" s="102"/>
      <c r="C4" s="103" t="str">
        <f ca="1">TEXT(C6,"rrrr")</f>
        <v>2025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1" t="s">
        <v>50</v>
      </c>
      <c r="R4" s="105"/>
      <c r="S4" s="105"/>
      <c r="T4" s="105"/>
      <c r="U4" s="105"/>
      <c r="V4" s="105"/>
      <c r="W4" s="102"/>
      <c r="X4" s="103" t="str">
        <f ca="1">TEXT(C6,"mmmm")</f>
        <v>marzec</v>
      </c>
      <c r="Y4" s="104"/>
      <c r="Z4" s="104"/>
      <c r="AA4" s="104"/>
      <c r="AB4" s="104"/>
      <c r="AC4" s="104"/>
      <c r="AD4" s="104"/>
      <c r="AE4" s="104"/>
      <c r="AF4" s="104"/>
      <c r="AG4" s="104"/>
      <c r="AH4" s="106"/>
    </row>
    <row r="5" spans="1:35" ht="12.75" thickBot="1" x14ac:dyDescent="0.25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0"/>
    </row>
    <row r="6" spans="1:35" s="15" customFormat="1" ht="27" customHeight="1" thickBot="1" x14ac:dyDescent="0.25">
      <c r="A6" s="107" t="s">
        <v>51</v>
      </c>
      <c r="B6" s="108"/>
      <c r="C6" s="11">
        <f ca="1">(RIGHT(CELL("nazwa_pliku",A1),7)&amp;"-01")*1</f>
        <v>45717</v>
      </c>
      <c r="D6" s="12">
        <f ca="1">IF(ISERROR(C$6+1),"",IF((TEXT(C$6+1,"mm")=TEXT(C$6,"mm"))+(C$6=""),C$6+1,""))</f>
        <v>45718</v>
      </c>
      <c r="E6" s="12">
        <f t="shared" ref="E6:AG6" ca="1" si="0">IF(ISERROR(D$6+1),"",IF((TEXT(D$6+1,"mm")=TEXT(D$6,"mm"))+(D$6=""),D$6+1,""))</f>
        <v>45719</v>
      </c>
      <c r="F6" s="12">
        <f t="shared" ca="1" si="0"/>
        <v>45720</v>
      </c>
      <c r="G6" s="12">
        <f t="shared" ca="1" si="0"/>
        <v>45721</v>
      </c>
      <c r="H6" s="12">
        <f t="shared" ca="1" si="0"/>
        <v>45722</v>
      </c>
      <c r="I6" s="12">
        <f t="shared" ca="1" si="0"/>
        <v>45723</v>
      </c>
      <c r="J6" s="12">
        <f t="shared" ca="1" si="0"/>
        <v>45724</v>
      </c>
      <c r="K6" s="12">
        <f t="shared" ca="1" si="0"/>
        <v>45725</v>
      </c>
      <c r="L6" s="12">
        <f t="shared" ca="1" si="0"/>
        <v>45726</v>
      </c>
      <c r="M6" s="12">
        <f t="shared" ca="1" si="0"/>
        <v>45727</v>
      </c>
      <c r="N6" s="12">
        <f t="shared" ca="1" si="0"/>
        <v>45728</v>
      </c>
      <c r="O6" s="12">
        <f t="shared" ca="1" si="0"/>
        <v>45729</v>
      </c>
      <c r="P6" s="12">
        <f t="shared" ca="1" si="0"/>
        <v>45730</v>
      </c>
      <c r="Q6" s="12">
        <f t="shared" ca="1" si="0"/>
        <v>45731</v>
      </c>
      <c r="R6" s="12">
        <f t="shared" ca="1" si="0"/>
        <v>45732</v>
      </c>
      <c r="S6" s="12">
        <f t="shared" ca="1" si="0"/>
        <v>45733</v>
      </c>
      <c r="T6" s="12">
        <f t="shared" ca="1" si="0"/>
        <v>45734</v>
      </c>
      <c r="U6" s="12">
        <f t="shared" ca="1" si="0"/>
        <v>45735</v>
      </c>
      <c r="V6" s="12">
        <f t="shared" ca="1" si="0"/>
        <v>45736</v>
      </c>
      <c r="W6" s="12">
        <f t="shared" ca="1" si="0"/>
        <v>45737</v>
      </c>
      <c r="X6" s="12">
        <f t="shared" ca="1" si="0"/>
        <v>45738</v>
      </c>
      <c r="Y6" s="12">
        <f t="shared" ca="1" si="0"/>
        <v>45739</v>
      </c>
      <c r="Z6" s="12">
        <f t="shared" ca="1" si="0"/>
        <v>45740</v>
      </c>
      <c r="AA6" s="12">
        <f t="shared" ca="1" si="0"/>
        <v>45741</v>
      </c>
      <c r="AB6" s="12">
        <f t="shared" ca="1" si="0"/>
        <v>45742</v>
      </c>
      <c r="AC6" s="12">
        <f t="shared" ca="1" si="0"/>
        <v>45743</v>
      </c>
      <c r="AD6" s="12">
        <f t="shared" ca="1" si="0"/>
        <v>45744</v>
      </c>
      <c r="AE6" s="12">
        <f t="shared" ca="1" si="0"/>
        <v>45745</v>
      </c>
      <c r="AF6" s="12">
        <f t="shared" ca="1" si="0"/>
        <v>45746</v>
      </c>
      <c r="AG6" s="13">
        <f t="shared" ca="1" si="0"/>
        <v>45747</v>
      </c>
      <c r="AH6" s="14" t="s">
        <v>53</v>
      </c>
    </row>
    <row r="7" spans="1:35" ht="12.75" customHeight="1" thickBot="1" x14ac:dyDescent="0.25">
      <c r="A7" s="16" t="s">
        <v>52</v>
      </c>
      <c r="B7" s="7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  <c r="AH7" s="19"/>
    </row>
    <row r="8" spans="1:35" ht="30.6" customHeight="1" x14ac:dyDescent="0.2">
      <c r="A8" s="89">
        <f t="array" ref="A8:A16">TRANSPOSE(Podsumowanie!P4:X4)</f>
        <v>0</v>
      </c>
      <c r="B8" s="20" t="e">
        <f t="shared" ref="B8:B16" si="1">VLOOKUP(A8,Projekt,2,0)</f>
        <v>#N/A</v>
      </c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3"/>
      <c r="AH8" s="24">
        <f>SUM(C8:AG8)</f>
        <v>0</v>
      </c>
    </row>
    <row r="9" spans="1:35" ht="30.6" customHeight="1" x14ac:dyDescent="0.2">
      <c r="A9" s="90">
        <v>0</v>
      </c>
      <c r="B9" s="20" t="e">
        <f t="shared" si="1"/>
        <v>#N/A</v>
      </c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  <c r="AH9" s="24">
        <f t="shared" ref="AH9:AH16" si="2">SUM(C9:AG9)</f>
        <v>0</v>
      </c>
    </row>
    <row r="10" spans="1:35" ht="30.6" customHeight="1" x14ac:dyDescent="0.2">
      <c r="A10" s="90">
        <v>0</v>
      </c>
      <c r="B10" s="20" t="e">
        <f t="shared" si="1"/>
        <v>#N/A</v>
      </c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/>
      <c r="AH10" s="24">
        <f t="shared" si="2"/>
        <v>0</v>
      </c>
    </row>
    <row r="11" spans="1:35" ht="30.6" customHeight="1" x14ac:dyDescent="0.2">
      <c r="A11" s="90">
        <v>0</v>
      </c>
      <c r="B11" s="20" t="e">
        <f t="shared" si="1"/>
        <v>#N/A</v>
      </c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/>
      <c r="AH11" s="24">
        <f t="shared" si="2"/>
        <v>0</v>
      </c>
    </row>
    <row r="12" spans="1:35" ht="30.6" customHeight="1" x14ac:dyDescent="0.2">
      <c r="A12" s="90">
        <v>0</v>
      </c>
      <c r="B12" s="20" t="e">
        <f t="shared" si="1"/>
        <v>#N/A</v>
      </c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/>
      <c r="AH12" s="24">
        <f t="shared" si="2"/>
        <v>0</v>
      </c>
    </row>
    <row r="13" spans="1:35" ht="30.6" customHeight="1" x14ac:dyDescent="0.2">
      <c r="A13" s="90">
        <v>0</v>
      </c>
      <c r="B13" s="20" t="e">
        <f t="shared" si="1"/>
        <v>#N/A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  <c r="AH13" s="24">
        <f t="shared" si="2"/>
        <v>0</v>
      </c>
    </row>
    <row r="14" spans="1:35" ht="30.6" customHeight="1" x14ac:dyDescent="0.2">
      <c r="A14" s="90">
        <v>0</v>
      </c>
      <c r="B14" s="20" t="e">
        <f t="shared" si="1"/>
        <v>#N/A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7"/>
      <c r="AH14" s="24">
        <f t="shared" si="2"/>
        <v>0</v>
      </c>
    </row>
    <row r="15" spans="1:35" ht="30.6" customHeight="1" x14ac:dyDescent="0.2">
      <c r="A15" s="90">
        <v>0</v>
      </c>
      <c r="B15" s="20" t="e">
        <f t="shared" si="1"/>
        <v>#N/A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  <c r="AH15" s="24">
        <f t="shared" si="2"/>
        <v>0</v>
      </c>
    </row>
    <row r="16" spans="1:35" ht="30.6" customHeight="1" thickBot="1" x14ac:dyDescent="0.25">
      <c r="A16" s="90">
        <v>0</v>
      </c>
      <c r="B16" s="20" t="e">
        <f t="shared" si="1"/>
        <v>#N/A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7"/>
      <c r="AH16" s="28">
        <f t="shared" si="2"/>
        <v>0</v>
      </c>
    </row>
    <row r="17" spans="1:34" ht="13.5" customHeight="1" thickBot="1" x14ac:dyDescent="0.25">
      <c r="A17" s="115" t="s">
        <v>53</v>
      </c>
      <c r="B17" s="116"/>
      <c r="C17" s="29">
        <f t="shared" ref="C17:AG17" si="3">SUM(C8:C16)</f>
        <v>0</v>
      </c>
      <c r="D17" s="30">
        <f t="shared" si="3"/>
        <v>0</v>
      </c>
      <c r="E17" s="30">
        <f t="shared" si="3"/>
        <v>0</v>
      </c>
      <c r="F17" s="30">
        <f t="shared" si="3"/>
        <v>0</v>
      </c>
      <c r="G17" s="30">
        <f t="shared" si="3"/>
        <v>0</v>
      </c>
      <c r="H17" s="30">
        <f t="shared" si="3"/>
        <v>0</v>
      </c>
      <c r="I17" s="30">
        <f t="shared" si="3"/>
        <v>0</v>
      </c>
      <c r="J17" s="30">
        <f t="shared" si="3"/>
        <v>0</v>
      </c>
      <c r="K17" s="30">
        <f t="shared" si="3"/>
        <v>0</v>
      </c>
      <c r="L17" s="30">
        <f t="shared" si="3"/>
        <v>0</v>
      </c>
      <c r="M17" s="30">
        <f t="shared" si="3"/>
        <v>0</v>
      </c>
      <c r="N17" s="30">
        <f t="shared" si="3"/>
        <v>0</v>
      </c>
      <c r="O17" s="30">
        <f t="shared" si="3"/>
        <v>0</v>
      </c>
      <c r="P17" s="30">
        <f t="shared" si="3"/>
        <v>0</v>
      </c>
      <c r="Q17" s="30">
        <f t="shared" si="3"/>
        <v>0</v>
      </c>
      <c r="R17" s="30">
        <f t="shared" si="3"/>
        <v>0</v>
      </c>
      <c r="S17" s="30">
        <f t="shared" si="3"/>
        <v>0</v>
      </c>
      <c r="T17" s="30">
        <f t="shared" si="3"/>
        <v>0</v>
      </c>
      <c r="U17" s="30">
        <f t="shared" si="3"/>
        <v>0</v>
      </c>
      <c r="V17" s="30">
        <f t="shared" si="3"/>
        <v>0</v>
      </c>
      <c r="W17" s="30">
        <f t="shared" si="3"/>
        <v>0</v>
      </c>
      <c r="X17" s="30">
        <f t="shared" si="3"/>
        <v>0</v>
      </c>
      <c r="Y17" s="30">
        <f t="shared" si="3"/>
        <v>0</v>
      </c>
      <c r="Z17" s="30">
        <f t="shared" si="3"/>
        <v>0</v>
      </c>
      <c r="AA17" s="30">
        <f t="shared" si="3"/>
        <v>0</v>
      </c>
      <c r="AB17" s="30">
        <f t="shared" si="3"/>
        <v>0</v>
      </c>
      <c r="AC17" s="30">
        <f t="shared" si="3"/>
        <v>0</v>
      </c>
      <c r="AD17" s="30">
        <f t="shared" si="3"/>
        <v>0</v>
      </c>
      <c r="AE17" s="30">
        <f t="shared" si="3"/>
        <v>0</v>
      </c>
      <c r="AF17" s="30">
        <f t="shared" si="3"/>
        <v>0</v>
      </c>
      <c r="AG17" s="31">
        <f t="shared" si="3"/>
        <v>0</v>
      </c>
      <c r="AH17" s="32">
        <f>SUM(C17:AG17)</f>
        <v>0</v>
      </c>
    </row>
    <row r="18" spans="1:34" ht="12.75" customHeight="1" x14ac:dyDescent="0.2">
      <c r="A18" s="109" t="s">
        <v>35</v>
      </c>
      <c r="B18" s="110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33"/>
    </row>
    <row r="19" spans="1:34" ht="12.75" customHeight="1" x14ac:dyDescent="0.2">
      <c r="A19" s="111" t="s">
        <v>40</v>
      </c>
      <c r="B19" s="112"/>
      <c r="C19" s="41">
        <f t="array" aca="1" ref="C19" ca="1">SUM((C$6&lt;&gt;"")*(C$6=Data_nieobec)*($A19=Przyczyna_nieobec)*1)</f>
        <v>0</v>
      </c>
      <c r="D19" s="41">
        <f t="array" aca="1" ref="D19" ca="1">SUM((D$6&lt;&gt;"")*(D$6=Data_nieobec)*($A19=Przyczyna_nieobec)*1)</f>
        <v>0</v>
      </c>
      <c r="E19" s="41">
        <f t="array" aca="1" ref="E19" ca="1">SUM((E$6&lt;&gt;"")*(E$6=Data_nieobec)*($A19=Przyczyna_nieobec)*1)</f>
        <v>0</v>
      </c>
      <c r="F19" s="41">
        <f t="array" aca="1" ref="F19" ca="1">SUM((F$6&lt;&gt;"")*(F$6=Data_nieobec)*($A19=Przyczyna_nieobec)*1)</f>
        <v>0</v>
      </c>
      <c r="G19" s="41">
        <f t="array" aca="1" ref="G19" ca="1">SUM((G$6&lt;&gt;"")*(G$6=Data_nieobec)*($A19=Przyczyna_nieobec)*1)</f>
        <v>0</v>
      </c>
      <c r="H19" s="41">
        <f t="array" aca="1" ref="H19" ca="1">SUM((H$6&lt;&gt;"")*(H$6=Data_nieobec)*($A19=Przyczyna_nieobec)*1)</f>
        <v>0</v>
      </c>
      <c r="I19" s="41">
        <f t="array" aca="1" ref="I19" ca="1">SUM((I$6&lt;&gt;"")*(I$6=Data_nieobec)*($A19=Przyczyna_nieobec)*1)</f>
        <v>0</v>
      </c>
      <c r="J19" s="41">
        <f t="array" aca="1" ref="J19" ca="1">SUM((J$6&lt;&gt;"")*(J$6=Data_nieobec)*($A19=Przyczyna_nieobec)*1)</f>
        <v>0</v>
      </c>
      <c r="K19" s="41">
        <f t="array" aca="1" ref="K19" ca="1">SUM((K$6&lt;&gt;"")*(K$6=Data_nieobec)*($A19=Przyczyna_nieobec)*1)</f>
        <v>0</v>
      </c>
      <c r="L19" s="41">
        <f t="array" aca="1" ref="L19" ca="1">SUM((L$6&lt;&gt;"")*(L$6=Data_nieobec)*($A19=Przyczyna_nieobec)*1)</f>
        <v>0</v>
      </c>
      <c r="M19" s="41">
        <f t="array" aca="1" ref="M19" ca="1">SUM((M$6&lt;&gt;"")*(M$6=Data_nieobec)*($A19=Przyczyna_nieobec)*1)</f>
        <v>0</v>
      </c>
      <c r="N19" s="41">
        <f t="array" aca="1" ref="N19" ca="1">SUM((N$6&lt;&gt;"")*(N$6=Data_nieobec)*($A19=Przyczyna_nieobec)*1)</f>
        <v>0</v>
      </c>
      <c r="O19" s="41">
        <f t="array" aca="1" ref="O19" ca="1">SUM((O$6&lt;&gt;"")*(O$6=Data_nieobec)*($A19=Przyczyna_nieobec)*1)</f>
        <v>0</v>
      </c>
      <c r="P19" s="41">
        <f t="array" aca="1" ref="P19" ca="1">SUM((P$6&lt;&gt;"")*(P$6=Data_nieobec)*($A19=Przyczyna_nieobec)*1)</f>
        <v>0</v>
      </c>
      <c r="Q19" s="41">
        <f t="array" aca="1" ref="Q19" ca="1">SUM((Q$6&lt;&gt;"")*(Q$6=Data_nieobec)*($A19=Przyczyna_nieobec)*1)</f>
        <v>0</v>
      </c>
      <c r="R19" s="41">
        <f t="array" aca="1" ref="R19" ca="1">SUM((R$6&lt;&gt;"")*(R$6=Data_nieobec)*($A19=Przyczyna_nieobec)*1)</f>
        <v>0</v>
      </c>
      <c r="S19" s="41">
        <f t="array" aca="1" ref="S19" ca="1">SUM((S$6&lt;&gt;"")*(S$6=Data_nieobec)*($A19=Przyczyna_nieobec)*1)</f>
        <v>0</v>
      </c>
      <c r="T19" s="41">
        <f t="array" aca="1" ref="T19" ca="1">SUM((T$6&lt;&gt;"")*(T$6=Data_nieobec)*($A19=Przyczyna_nieobec)*1)</f>
        <v>0</v>
      </c>
      <c r="U19" s="41">
        <f t="array" aca="1" ref="U19" ca="1">SUM((U$6&lt;&gt;"")*(U$6=Data_nieobec)*($A19=Przyczyna_nieobec)*1)</f>
        <v>0</v>
      </c>
      <c r="V19" s="41">
        <f t="array" aca="1" ref="V19" ca="1">SUM((V$6&lt;&gt;"")*(V$6=Data_nieobec)*($A19=Przyczyna_nieobec)*1)</f>
        <v>0</v>
      </c>
      <c r="W19" s="41">
        <f t="array" aca="1" ref="W19" ca="1">SUM((W$6&lt;&gt;"")*(W$6=Data_nieobec)*($A19=Przyczyna_nieobec)*1)</f>
        <v>0</v>
      </c>
      <c r="X19" s="41">
        <f t="array" aca="1" ref="X19" ca="1">SUM((X$6&lt;&gt;"")*(X$6=Data_nieobec)*($A19=Przyczyna_nieobec)*1)</f>
        <v>0</v>
      </c>
      <c r="Y19" s="41">
        <f t="array" aca="1" ref="Y19" ca="1">SUM((Y$6&lt;&gt;"")*(Y$6=Data_nieobec)*($A19=Przyczyna_nieobec)*1)</f>
        <v>0</v>
      </c>
      <c r="Z19" s="41">
        <f t="array" aca="1" ref="Z19" ca="1">SUM((Z$6&lt;&gt;"")*(Z$6=Data_nieobec)*($A19=Przyczyna_nieobec)*1)</f>
        <v>0</v>
      </c>
      <c r="AA19" s="41">
        <f t="array" aca="1" ref="AA19" ca="1">SUM((AA$6&lt;&gt;"")*(AA$6=Data_nieobec)*($A19=Przyczyna_nieobec)*1)</f>
        <v>0</v>
      </c>
      <c r="AB19" s="41">
        <f t="array" aca="1" ref="AB19" ca="1">SUM((AB$6&lt;&gt;"")*(AB$6=Data_nieobec)*($A19=Przyczyna_nieobec)*1)</f>
        <v>0</v>
      </c>
      <c r="AC19" s="41">
        <f t="array" aca="1" ref="AC19" ca="1">SUM((AC$6&lt;&gt;"")*(AC$6=Data_nieobec)*($A19=Przyczyna_nieobec)*1)</f>
        <v>0</v>
      </c>
      <c r="AD19" s="41">
        <f t="array" aca="1" ref="AD19" ca="1">SUM((AD$6&lt;&gt;"")*(AD$6=Data_nieobec)*($A19=Przyczyna_nieobec)*1)</f>
        <v>0</v>
      </c>
      <c r="AE19" s="41">
        <f t="array" aca="1" ref="AE19" ca="1">SUM((AE$6&lt;&gt;"")*(AE$6=Data_nieobec)*($A19=Przyczyna_nieobec)*1)</f>
        <v>0</v>
      </c>
      <c r="AF19" s="41">
        <f t="array" aca="1" ref="AF19" ca="1">SUM((AF$6&lt;&gt;"")*(AF$6=Data_nieobec)*($A19=Przyczyna_nieobec)*1)</f>
        <v>0</v>
      </c>
      <c r="AG19" s="42">
        <f t="array" aca="1" ref="AG19" ca="1">SUM((AG$6&lt;&gt;"")*(AG$6=Data_nieobec)*($A19=Przyczyna_nieobec)*1)</f>
        <v>0</v>
      </c>
      <c r="AH19" s="34">
        <f ca="1">SUM(C19:AG19)</f>
        <v>0</v>
      </c>
    </row>
    <row r="20" spans="1:34" ht="23.25" customHeight="1" x14ac:dyDescent="0.2">
      <c r="A20" s="111" t="s">
        <v>54</v>
      </c>
      <c r="B20" s="112"/>
      <c r="C20" s="41">
        <f t="array" aca="1" ref="C20" ca="1">SUM((C$6&lt;&gt;"")*(C$6=Data_nieobec)*($A20=Przyczyna_nieobec)*1)</f>
        <v>0</v>
      </c>
      <c r="D20" s="41">
        <f t="array" aca="1" ref="D20" ca="1">SUM((D$6&lt;&gt;"")*(D$6=Data_nieobec)*($A20=Przyczyna_nieobec)*1)</f>
        <v>0</v>
      </c>
      <c r="E20" s="41">
        <f t="array" aca="1" ref="E20" ca="1">SUM((E$6&lt;&gt;"")*(E$6=Data_nieobec)*($A20=Przyczyna_nieobec)*1)</f>
        <v>0</v>
      </c>
      <c r="F20" s="41">
        <f t="array" aca="1" ref="F20" ca="1">SUM((F$6&lt;&gt;"")*(F$6=Data_nieobec)*($A20=Przyczyna_nieobec)*1)</f>
        <v>0</v>
      </c>
      <c r="G20" s="41">
        <f t="array" aca="1" ref="G20" ca="1">SUM((G$6&lt;&gt;"")*(G$6=Data_nieobec)*($A20=Przyczyna_nieobec)*1)</f>
        <v>0</v>
      </c>
      <c r="H20" s="41">
        <f t="array" aca="1" ref="H20" ca="1">SUM((H$6&lt;&gt;"")*(H$6=Data_nieobec)*($A20=Przyczyna_nieobec)*1)</f>
        <v>0</v>
      </c>
      <c r="I20" s="41">
        <f t="array" aca="1" ref="I20" ca="1">SUM((I$6&lt;&gt;"")*(I$6=Data_nieobec)*($A20=Przyczyna_nieobec)*1)</f>
        <v>0</v>
      </c>
      <c r="J20" s="41">
        <f t="array" aca="1" ref="J20" ca="1">SUM((J$6&lt;&gt;"")*(J$6=Data_nieobec)*($A20=Przyczyna_nieobec)*1)</f>
        <v>0</v>
      </c>
      <c r="K20" s="41">
        <f t="array" aca="1" ref="K20" ca="1">SUM((K$6&lt;&gt;"")*(K$6=Data_nieobec)*($A20=Przyczyna_nieobec)*1)</f>
        <v>0</v>
      </c>
      <c r="L20" s="41">
        <f t="array" aca="1" ref="L20" ca="1">SUM((L$6&lt;&gt;"")*(L$6=Data_nieobec)*($A20=Przyczyna_nieobec)*1)</f>
        <v>0</v>
      </c>
      <c r="M20" s="41">
        <f t="array" aca="1" ref="M20" ca="1">SUM((M$6&lt;&gt;"")*(M$6=Data_nieobec)*($A20=Przyczyna_nieobec)*1)</f>
        <v>0</v>
      </c>
      <c r="N20" s="41">
        <f t="array" aca="1" ref="N20" ca="1">SUM((N$6&lt;&gt;"")*(N$6=Data_nieobec)*($A20=Przyczyna_nieobec)*1)</f>
        <v>0</v>
      </c>
      <c r="O20" s="41">
        <f t="array" aca="1" ref="O20" ca="1">SUM((O$6&lt;&gt;"")*(O$6=Data_nieobec)*($A20=Przyczyna_nieobec)*1)</f>
        <v>0</v>
      </c>
      <c r="P20" s="41">
        <f t="array" aca="1" ref="P20" ca="1">SUM((P$6&lt;&gt;"")*(P$6=Data_nieobec)*($A20=Przyczyna_nieobec)*1)</f>
        <v>0</v>
      </c>
      <c r="Q20" s="41">
        <f t="array" aca="1" ref="Q20" ca="1">SUM((Q$6&lt;&gt;"")*(Q$6=Data_nieobec)*($A20=Przyczyna_nieobec)*1)</f>
        <v>0</v>
      </c>
      <c r="R20" s="41">
        <f t="array" aca="1" ref="R20" ca="1">SUM((R$6&lt;&gt;"")*(R$6=Data_nieobec)*($A20=Przyczyna_nieobec)*1)</f>
        <v>0</v>
      </c>
      <c r="S20" s="41">
        <f t="array" aca="1" ref="S20" ca="1">SUM((S$6&lt;&gt;"")*(S$6=Data_nieobec)*($A20=Przyczyna_nieobec)*1)</f>
        <v>0</v>
      </c>
      <c r="T20" s="41">
        <f t="array" aca="1" ref="T20" ca="1">SUM((T$6&lt;&gt;"")*(T$6=Data_nieobec)*($A20=Przyczyna_nieobec)*1)</f>
        <v>0</v>
      </c>
      <c r="U20" s="41">
        <f t="array" aca="1" ref="U20" ca="1">SUM((U$6&lt;&gt;"")*(U$6=Data_nieobec)*($A20=Przyczyna_nieobec)*1)</f>
        <v>0</v>
      </c>
      <c r="V20" s="41">
        <f t="array" aca="1" ref="V20" ca="1">SUM((V$6&lt;&gt;"")*(V$6=Data_nieobec)*($A20=Przyczyna_nieobec)*1)</f>
        <v>0</v>
      </c>
      <c r="W20" s="41">
        <f t="array" aca="1" ref="W20" ca="1">SUM((W$6&lt;&gt;"")*(W$6=Data_nieobec)*($A20=Przyczyna_nieobec)*1)</f>
        <v>0</v>
      </c>
      <c r="X20" s="41">
        <f t="array" aca="1" ref="X20" ca="1">SUM((X$6&lt;&gt;"")*(X$6=Data_nieobec)*($A20=Przyczyna_nieobec)*1)</f>
        <v>0</v>
      </c>
      <c r="Y20" s="41">
        <f t="array" aca="1" ref="Y20" ca="1">SUM((Y$6&lt;&gt;"")*(Y$6=Data_nieobec)*($A20=Przyczyna_nieobec)*1)</f>
        <v>0</v>
      </c>
      <c r="Z20" s="41">
        <f t="array" aca="1" ref="Z20" ca="1">SUM((Z$6&lt;&gt;"")*(Z$6=Data_nieobec)*($A20=Przyczyna_nieobec)*1)</f>
        <v>0</v>
      </c>
      <c r="AA20" s="41">
        <f t="array" aca="1" ref="AA20" ca="1">SUM((AA$6&lt;&gt;"")*(AA$6=Data_nieobec)*($A20=Przyczyna_nieobec)*1)</f>
        <v>0</v>
      </c>
      <c r="AB20" s="41">
        <f t="array" aca="1" ref="AB20" ca="1">SUM((AB$6&lt;&gt;"")*(AB$6=Data_nieobec)*($A20=Przyczyna_nieobec)*1)</f>
        <v>0</v>
      </c>
      <c r="AC20" s="41">
        <f t="array" aca="1" ref="AC20" ca="1">SUM((AC$6&lt;&gt;"")*(AC$6=Data_nieobec)*($A20=Przyczyna_nieobec)*1)</f>
        <v>0</v>
      </c>
      <c r="AD20" s="41">
        <f t="array" aca="1" ref="AD20" ca="1">SUM((AD$6&lt;&gt;"")*(AD$6=Data_nieobec)*($A20=Przyczyna_nieobec)*1)</f>
        <v>0</v>
      </c>
      <c r="AE20" s="41">
        <f t="array" aca="1" ref="AE20" ca="1">SUM((AE$6&lt;&gt;"")*(AE$6=Data_nieobec)*($A20=Przyczyna_nieobec)*1)</f>
        <v>0</v>
      </c>
      <c r="AF20" s="41">
        <f t="array" aca="1" ref="AF20" ca="1">SUM((AF$6&lt;&gt;"")*(AF$6=Data_nieobec)*($A20=Przyczyna_nieobec)*1)</f>
        <v>0</v>
      </c>
      <c r="AG20" s="42">
        <f t="array" aca="1" ref="AG20" ca="1">SUM((AG$6&lt;&gt;"")*(AG$6=Data_nieobec)*($A20=Przyczyna_nieobec)*1)</f>
        <v>0</v>
      </c>
      <c r="AH20" s="34">
        <f ca="1">SUM(C20:AG20)</f>
        <v>0</v>
      </c>
    </row>
    <row r="21" spans="1:34" ht="13.5" customHeight="1" thickBot="1" x14ac:dyDescent="0.25">
      <c r="A21" s="113" t="s">
        <v>55</v>
      </c>
      <c r="B21" s="114"/>
      <c r="C21" s="41">
        <f t="array" aca="1" ref="C21" ca="1">SUM((C$6&lt;&gt;"")*(C$6=Data_nieobec)*($A21=Przyczyna_nieobec)*1)</f>
        <v>0</v>
      </c>
      <c r="D21" s="41">
        <f t="array" aca="1" ref="D21" ca="1">SUM((D$6&lt;&gt;"")*(D$6=Data_nieobec)*($A21=Przyczyna_nieobec)*1)</f>
        <v>0</v>
      </c>
      <c r="E21" s="41">
        <f t="array" aca="1" ref="E21" ca="1">SUM((E$6&lt;&gt;"")*(E$6=Data_nieobec)*($A21=Przyczyna_nieobec)*1)</f>
        <v>0</v>
      </c>
      <c r="F21" s="41">
        <f t="array" aca="1" ref="F21" ca="1">SUM((F$6&lt;&gt;"")*(F$6=Data_nieobec)*($A21=Przyczyna_nieobec)*1)</f>
        <v>0</v>
      </c>
      <c r="G21" s="41">
        <f t="array" aca="1" ref="G21" ca="1">SUM((G$6&lt;&gt;"")*(G$6=Data_nieobec)*($A21=Przyczyna_nieobec)*1)</f>
        <v>0</v>
      </c>
      <c r="H21" s="41">
        <f t="array" aca="1" ref="H21" ca="1">SUM((H$6&lt;&gt;"")*(H$6=Data_nieobec)*($A21=Przyczyna_nieobec)*1)</f>
        <v>0</v>
      </c>
      <c r="I21" s="41">
        <f t="array" aca="1" ref="I21" ca="1">SUM((I$6&lt;&gt;"")*(I$6=Data_nieobec)*($A21=Przyczyna_nieobec)*1)</f>
        <v>0</v>
      </c>
      <c r="J21" s="41">
        <f t="array" aca="1" ref="J21" ca="1">SUM((J$6&lt;&gt;"")*(J$6=Data_nieobec)*($A21=Przyczyna_nieobec)*1)</f>
        <v>0</v>
      </c>
      <c r="K21" s="41">
        <f t="array" aca="1" ref="K21" ca="1">SUM((K$6&lt;&gt;"")*(K$6=Data_nieobec)*($A21=Przyczyna_nieobec)*1)</f>
        <v>0</v>
      </c>
      <c r="L21" s="41">
        <f t="array" aca="1" ref="L21" ca="1">SUM((L$6&lt;&gt;"")*(L$6=Data_nieobec)*($A21=Przyczyna_nieobec)*1)</f>
        <v>0</v>
      </c>
      <c r="M21" s="41">
        <f t="array" aca="1" ref="M21" ca="1">SUM((M$6&lt;&gt;"")*(M$6=Data_nieobec)*($A21=Przyczyna_nieobec)*1)</f>
        <v>0</v>
      </c>
      <c r="N21" s="41">
        <f t="array" aca="1" ref="N21" ca="1">SUM((N$6&lt;&gt;"")*(N$6=Data_nieobec)*($A21=Przyczyna_nieobec)*1)</f>
        <v>0</v>
      </c>
      <c r="O21" s="41">
        <f t="array" aca="1" ref="O21" ca="1">SUM((O$6&lt;&gt;"")*(O$6=Data_nieobec)*($A21=Przyczyna_nieobec)*1)</f>
        <v>0</v>
      </c>
      <c r="P21" s="41">
        <f t="array" aca="1" ref="P21" ca="1">SUM((P$6&lt;&gt;"")*(P$6=Data_nieobec)*($A21=Przyczyna_nieobec)*1)</f>
        <v>0</v>
      </c>
      <c r="Q21" s="41">
        <f t="array" aca="1" ref="Q21" ca="1">SUM((Q$6&lt;&gt;"")*(Q$6=Data_nieobec)*($A21=Przyczyna_nieobec)*1)</f>
        <v>0</v>
      </c>
      <c r="R21" s="41">
        <f t="array" aca="1" ref="R21" ca="1">SUM((R$6&lt;&gt;"")*(R$6=Data_nieobec)*($A21=Przyczyna_nieobec)*1)</f>
        <v>0</v>
      </c>
      <c r="S21" s="41">
        <f t="array" aca="1" ref="S21" ca="1">SUM((S$6&lt;&gt;"")*(S$6=Data_nieobec)*($A21=Przyczyna_nieobec)*1)</f>
        <v>0</v>
      </c>
      <c r="T21" s="41">
        <f t="array" aca="1" ref="T21" ca="1">SUM((T$6&lt;&gt;"")*(T$6=Data_nieobec)*($A21=Przyczyna_nieobec)*1)</f>
        <v>0</v>
      </c>
      <c r="U21" s="41">
        <f t="array" aca="1" ref="U21" ca="1">SUM((U$6&lt;&gt;"")*(U$6=Data_nieobec)*($A21=Przyczyna_nieobec)*1)</f>
        <v>0</v>
      </c>
      <c r="V21" s="41">
        <f t="array" aca="1" ref="V21" ca="1">SUM((V$6&lt;&gt;"")*(V$6=Data_nieobec)*($A21=Przyczyna_nieobec)*1)</f>
        <v>0</v>
      </c>
      <c r="W21" s="41">
        <f t="array" aca="1" ref="W21" ca="1">SUM((W$6&lt;&gt;"")*(W$6=Data_nieobec)*($A21=Przyczyna_nieobec)*1)</f>
        <v>0</v>
      </c>
      <c r="X21" s="41">
        <f t="array" aca="1" ref="X21" ca="1">SUM((X$6&lt;&gt;"")*(X$6=Data_nieobec)*($A21=Przyczyna_nieobec)*1)</f>
        <v>0</v>
      </c>
      <c r="Y21" s="41">
        <f t="array" aca="1" ref="Y21" ca="1">SUM((Y$6&lt;&gt;"")*(Y$6=Data_nieobec)*($A21=Przyczyna_nieobec)*1)</f>
        <v>0</v>
      </c>
      <c r="Z21" s="41">
        <f t="array" aca="1" ref="Z21" ca="1">SUM((Z$6&lt;&gt;"")*(Z$6=Data_nieobec)*($A21=Przyczyna_nieobec)*1)</f>
        <v>0</v>
      </c>
      <c r="AA21" s="41">
        <f t="array" aca="1" ref="AA21" ca="1">SUM((AA$6&lt;&gt;"")*(AA$6=Data_nieobec)*($A21=Przyczyna_nieobec)*1)</f>
        <v>0</v>
      </c>
      <c r="AB21" s="41">
        <f t="array" aca="1" ref="AB21" ca="1">SUM((AB$6&lt;&gt;"")*(AB$6=Data_nieobec)*($A21=Przyczyna_nieobec)*1)</f>
        <v>0</v>
      </c>
      <c r="AC21" s="41">
        <f t="array" aca="1" ref="AC21" ca="1">SUM((AC$6&lt;&gt;"")*(AC$6=Data_nieobec)*($A21=Przyczyna_nieobec)*1)</f>
        <v>0</v>
      </c>
      <c r="AD21" s="41">
        <f t="array" aca="1" ref="AD21" ca="1">SUM((AD$6&lt;&gt;"")*(AD$6=Data_nieobec)*($A21=Przyczyna_nieobec)*1)</f>
        <v>0</v>
      </c>
      <c r="AE21" s="41">
        <f t="array" aca="1" ref="AE21" ca="1">SUM((AE$6&lt;&gt;"")*(AE$6=Data_nieobec)*($A21=Przyczyna_nieobec)*1)</f>
        <v>0</v>
      </c>
      <c r="AF21" s="41">
        <f t="array" aca="1" ref="AF21" ca="1">SUM((AF$6&lt;&gt;"")*(AF$6=Data_nieobec)*($A21=Przyczyna_nieobec)*1)</f>
        <v>0</v>
      </c>
      <c r="AG21" s="42">
        <f t="array" aca="1" ref="AG21" ca="1">SUM((AG$6&lt;&gt;"")*(AG$6=Data_nieobec)*($A21=Przyczyna_nieobec)*1)</f>
        <v>0</v>
      </c>
      <c r="AH21" s="35">
        <f ca="1">SUM(C21:AG21)</f>
        <v>0</v>
      </c>
    </row>
    <row r="22" spans="1:34" ht="12.75" thickBot="1" x14ac:dyDescent="0.25">
      <c r="A22" s="115" t="s">
        <v>53</v>
      </c>
      <c r="B22" s="116"/>
      <c r="C22" s="29">
        <f ca="1">SUM(C19:C21)</f>
        <v>0</v>
      </c>
      <c r="D22" s="30">
        <f t="shared" ref="D22:AG22" ca="1" si="4">SUM(D19:D21)</f>
        <v>0</v>
      </c>
      <c r="E22" s="30">
        <f t="shared" ca="1" si="4"/>
        <v>0</v>
      </c>
      <c r="F22" s="30">
        <f t="shared" ca="1" si="4"/>
        <v>0</v>
      </c>
      <c r="G22" s="30">
        <f t="shared" ca="1" si="4"/>
        <v>0</v>
      </c>
      <c r="H22" s="30">
        <f t="shared" ca="1" si="4"/>
        <v>0</v>
      </c>
      <c r="I22" s="30">
        <f t="shared" ca="1" si="4"/>
        <v>0</v>
      </c>
      <c r="J22" s="30">
        <f t="shared" ca="1" si="4"/>
        <v>0</v>
      </c>
      <c r="K22" s="30">
        <f t="shared" ca="1" si="4"/>
        <v>0</v>
      </c>
      <c r="L22" s="30">
        <f t="shared" ca="1" si="4"/>
        <v>0</v>
      </c>
      <c r="M22" s="30">
        <f t="shared" ca="1" si="4"/>
        <v>0</v>
      </c>
      <c r="N22" s="30">
        <f t="shared" ca="1" si="4"/>
        <v>0</v>
      </c>
      <c r="O22" s="30">
        <f t="shared" ca="1" si="4"/>
        <v>0</v>
      </c>
      <c r="P22" s="30">
        <f t="shared" ca="1" si="4"/>
        <v>0</v>
      </c>
      <c r="Q22" s="30">
        <f t="shared" ca="1" si="4"/>
        <v>0</v>
      </c>
      <c r="R22" s="30">
        <f t="shared" ca="1" si="4"/>
        <v>0</v>
      </c>
      <c r="S22" s="30">
        <f t="shared" ca="1" si="4"/>
        <v>0</v>
      </c>
      <c r="T22" s="30">
        <f t="shared" ca="1" si="4"/>
        <v>0</v>
      </c>
      <c r="U22" s="30">
        <f t="shared" ca="1" si="4"/>
        <v>0</v>
      </c>
      <c r="V22" s="30">
        <f t="shared" ca="1" si="4"/>
        <v>0</v>
      </c>
      <c r="W22" s="30">
        <f t="shared" ca="1" si="4"/>
        <v>0</v>
      </c>
      <c r="X22" s="30">
        <f t="shared" ca="1" si="4"/>
        <v>0</v>
      </c>
      <c r="Y22" s="30">
        <f t="shared" ca="1" si="4"/>
        <v>0</v>
      </c>
      <c r="Z22" s="30">
        <f t="shared" ca="1" si="4"/>
        <v>0</v>
      </c>
      <c r="AA22" s="30">
        <f t="shared" ca="1" si="4"/>
        <v>0</v>
      </c>
      <c r="AB22" s="30">
        <f t="shared" ca="1" si="4"/>
        <v>0</v>
      </c>
      <c r="AC22" s="30">
        <f t="shared" ca="1" si="4"/>
        <v>0</v>
      </c>
      <c r="AD22" s="30">
        <f t="shared" ca="1" si="4"/>
        <v>0</v>
      </c>
      <c r="AE22" s="30">
        <f t="shared" ca="1" si="4"/>
        <v>0</v>
      </c>
      <c r="AF22" s="30">
        <f t="shared" ca="1" si="4"/>
        <v>0</v>
      </c>
      <c r="AG22" s="36">
        <f t="shared" ca="1" si="4"/>
        <v>0</v>
      </c>
      <c r="AH22" s="37">
        <f ca="1">SUM(C22:AG22)</f>
        <v>0</v>
      </c>
    </row>
    <row r="23" spans="1:34" ht="44.25" customHeight="1" x14ac:dyDescent="0.2"/>
    <row r="24" spans="1:34" ht="12.75" customHeight="1" x14ac:dyDescent="0.2">
      <c r="B24" s="76" t="s">
        <v>45</v>
      </c>
      <c r="C24" s="117" t="s">
        <v>0</v>
      </c>
      <c r="D24" s="117"/>
      <c r="E24" s="117"/>
      <c r="F24" s="117"/>
      <c r="G24" s="117"/>
      <c r="H24" s="117"/>
      <c r="I24" s="117"/>
      <c r="J24" s="117"/>
      <c r="K24" s="117"/>
      <c r="N24" s="118" t="s">
        <v>46</v>
      </c>
      <c r="O24" s="118"/>
      <c r="P24" s="118"/>
      <c r="Q24" s="118"/>
      <c r="R24" s="118"/>
      <c r="S24" s="118"/>
      <c r="T24" s="118"/>
      <c r="U24" s="117" t="s">
        <v>0</v>
      </c>
      <c r="V24" s="117"/>
      <c r="W24" s="117"/>
      <c r="X24" s="117"/>
      <c r="Y24" s="117"/>
      <c r="Z24" s="117"/>
      <c r="AA24" s="117"/>
      <c r="AB24" s="117"/>
      <c r="AC24" s="117"/>
    </row>
    <row r="25" spans="1:34" s="38" customFormat="1" ht="25.5" customHeight="1" x14ac:dyDescent="0.2">
      <c r="B25" s="39"/>
      <c r="C25" s="119" t="s">
        <v>43</v>
      </c>
      <c r="D25" s="119"/>
      <c r="E25" s="119"/>
      <c r="F25" s="119"/>
      <c r="G25" s="119"/>
      <c r="H25" s="119"/>
      <c r="I25" s="119"/>
      <c r="J25" s="119"/>
      <c r="K25" s="119"/>
      <c r="U25" s="120" t="s">
        <v>44</v>
      </c>
      <c r="V25" s="120"/>
      <c r="W25" s="120"/>
      <c r="X25" s="120"/>
      <c r="Y25" s="120"/>
      <c r="Z25" s="120"/>
      <c r="AA25" s="120"/>
      <c r="AB25" s="120"/>
      <c r="AC25" s="120"/>
    </row>
    <row r="26" spans="1:34" ht="21.75" customHeight="1" x14ac:dyDescent="0.2">
      <c r="A26" s="5" t="s">
        <v>56</v>
      </c>
      <c r="F26" s="76" t="s">
        <v>42</v>
      </c>
      <c r="G26" s="100">
        <f ca="1">WORKDAY(EOMONTH(C6,0),1,swieta)</f>
        <v>45748</v>
      </c>
      <c r="H26" s="100"/>
      <c r="I26" s="100"/>
      <c r="J26" s="100"/>
      <c r="K26" s="100"/>
      <c r="L26" s="69"/>
      <c r="M26" s="69"/>
      <c r="N26" s="69"/>
      <c r="O26" s="69"/>
      <c r="T26" s="68"/>
      <c r="U26" s="69"/>
      <c r="V26" s="76" t="s">
        <v>42</v>
      </c>
      <c r="W26" s="69"/>
      <c r="X26" s="69"/>
      <c r="Y26" s="69"/>
      <c r="Z26" s="69"/>
      <c r="AA26" s="69"/>
      <c r="AB26" s="69"/>
      <c r="AC26" s="69"/>
    </row>
    <row r="27" spans="1:34" x14ac:dyDescent="0.2">
      <c r="B27" s="1"/>
    </row>
    <row r="28" spans="1:34" x14ac:dyDescent="0.2">
      <c r="U28" s="40"/>
      <c r="V28" s="40"/>
      <c r="W28" s="40"/>
      <c r="X28" s="40"/>
      <c r="Y28" s="40"/>
      <c r="Z28" s="40"/>
      <c r="AA28" s="40"/>
      <c r="AB28" s="40"/>
      <c r="AC28" s="40"/>
    </row>
  </sheetData>
  <sheetProtection sheet="1" objects="1" scenarios="1" formatRows="0"/>
  <mergeCells count="22">
    <mergeCell ref="A22:B22"/>
    <mergeCell ref="A1:AH1"/>
    <mergeCell ref="A2:B2"/>
    <mergeCell ref="C2:AH2"/>
    <mergeCell ref="A3:B3"/>
    <mergeCell ref="C3:AH3"/>
    <mergeCell ref="G26:K26"/>
    <mergeCell ref="A4:B4"/>
    <mergeCell ref="C4:P4"/>
    <mergeCell ref="Q4:W4"/>
    <mergeCell ref="X4:AH4"/>
    <mergeCell ref="A6:B6"/>
    <mergeCell ref="A18:B18"/>
    <mergeCell ref="A19:B19"/>
    <mergeCell ref="A20:B20"/>
    <mergeCell ref="A21:B21"/>
    <mergeCell ref="A17:B17"/>
    <mergeCell ref="C24:K24"/>
    <mergeCell ref="N24:T24"/>
    <mergeCell ref="U24:AC24"/>
    <mergeCell ref="C25:K25"/>
    <mergeCell ref="U25:AC25"/>
  </mergeCells>
  <conditionalFormatting sqref="A8:A17">
    <cfRule type="expression" dxfId="22" priority="6">
      <formula>A8=0</formula>
    </cfRule>
  </conditionalFormatting>
  <conditionalFormatting sqref="A22">
    <cfRule type="expression" dxfId="21" priority="2">
      <formula>A22=0</formula>
    </cfRule>
  </conditionalFormatting>
  <conditionalFormatting sqref="A8:B17">
    <cfRule type="expression" dxfId="20" priority="7">
      <formula>ISERROR(A8)</formula>
    </cfRule>
  </conditionalFormatting>
  <conditionalFormatting sqref="A22:B22">
    <cfRule type="expression" dxfId="19" priority="3">
      <formula>ISERROR(A22)</formula>
    </cfRule>
  </conditionalFormatting>
  <conditionalFormatting sqref="C8:AG21">
    <cfRule type="expression" dxfId="18" priority="13">
      <formula>(WEEKDAY(C$6,2)&gt;=6)*1+ISNUMBER(MATCH(C$6,swieta,0))*1+(SUM(C$19:C$21)&gt;0)*1</formula>
    </cfRule>
  </conditionalFormatting>
  <conditionalFormatting sqref="C17:AG17">
    <cfRule type="expression" dxfId="17" priority="1">
      <formula>C17&gt;8</formula>
    </cfRule>
  </conditionalFormatting>
  <conditionalFormatting sqref="C22:AG22">
    <cfRule type="expression" dxfId="16" priority="4">
      <formula>SUM(C$19:C$21)&gt;0</formula>
    </cfRule>
    <cfRule type="expression" dxfId="15" priority="5">
      <formula>(WEEKDAY(C$6,2)&gt;=6)*1+ISNUMBER(RANK(C$6,swieta,1))*1</formula>
    </cfRule>
  </conditionalFormatting>
  <conditionalFormatting sqref="C3:AH3">
    <cfRule type="expression" dxfId="14" priority="8">
      <formula>ISERROR(C3)</formula>
    </cfRule>
  </conditionalFormatting>
  <dataValidations count="1">
    <dataValidation type="custom" errorStyle="warning" allowBlank="1" showInputMessage="1" showErrorMessage="1" errorTitle="Godziny pracy" error="Czy na pewno wprowadzona jest poprawna wartość?_x000a_Próbowano wpisać liczbę godzin pracy spoza zakresu 0-8h (liczba godzin pracy nie powinna przekraczać 8h/dzień) lub próbowano wpisać godziny pracy w dni wolne od pracy." sqref="C8:AG17 C22:AG22" xr:uid="{00000000-0002-0000-0100-000000000000}">
      <formula1>(((WEEKDAY(C$6,2)&gt;=6)*1+ISNUMBER(RANK(C$6,swieta,1))*1)&lt;1)*((C8&gt;=0)*1)*((C8&lt;=8)*1)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>
    <oddHeader xml:space="preserve">&amp;L    &amp;C        </oddHeader>
    <oddFooter xml:space="preserve">&amp;L                                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R149"/>
  <sheetViews>
    <sheetView topLeftCell="C1" zoomScaleNormal="100" workbookViewId="0">
      <pane ySplit="1" topLeftCell="A14" activePane="bottomLeft" state="frozen"/>
      <selection pane="bottomLeft" activeCell="H1" sqref="H1:J60"/>
    </sheetView>
  </sheetViews>
  <sheetFormatPr defaultColWidth="9.140625" defaultRowHeight="11.25" x14ac:dyDescent="0.2"/>
  <cols>
    <col min="1" max="1" width="10.140625" style="1" bestFit="1" customWidth="1"/>
    <col min="2" max="2" width="45.5703125" style="1" customWidth="1"/>
    <col min="3" max="3" width="4.5703125" style="1" customWidth="1"/>
    <col min="4" max="4" width="26.7109375" style="1" customWidth="1"/>
    <col min="5" max="5" width="8.85546875" style="1" bestFit="1" customWidth="1"/>
    <col min="6" max="7" width="6.85546875" style="1" bestFit="1" customWidth="1"/>
    <col min="8" max="8" width="14.28515625" style="1" customWidth="1"/>
    <col min="9" max="9" width="106.7109375" style="1" bestFit="1" customWidth="1"/>
    <col min="10" max="10" width="11" style="1" hidden="1" customWidth="1"/>
    <col min="11" max="11" width="20.140625" style="1" customWidth="1"/>
    <col min="12" max="12" width="24" style="1" bestFit="1" customWidth="1"/>
    <col min="13" max="13" width="10.28515625" style="1" customWidth="1"/>
    <col min="14" max="17" width="15.28515625" style="88" customWidth="1"/>
    <col min="18" max="16384" width="9.140625" style="1"/>
  </cols>
  <sheetData>
    <row r="1" spans="1:17" ht="12" thickBot="1" x14ac:dyDescent="0.25">
      <c r="A1" s="3" t="s">
        <v>1</v>
      </c>
      <c r="B1" s="3" t="s">
        <v>16</v>
      </c>
      <c r="D1" s="6" t="s">
        <v>35</v>
      </c>
      <c r="F1" s="91" t="s">
        <v>125</v>
      </c>
      <c r="H1" s="1" t="s">
        <v>70</v>
      </c>
      <c r="I1" s="1" t="s">
        <v>124</v>
      </c>
      <c r="J1" s="98" t="s">
        <v>218</v>
      </c>
      <c r="L1" s="1" t="s">
        <v>177</v>
      </c>
      <c r="N1" s="1"/>
      <c r="O1" s="1"/>
      <c r="P1" s="1"/>
      <c r="Q1" s="1"/>
    </row>
    <row r="2" spans="1:17" ht="12.75" thickTop="1" x14ac:dyDescent="0.2">
      <c r="A2" s="4">
        <v>45658</v>
      </c>
      <c r="B2" s="2" t="s">
        <v>2</v>
      </c>
      <c r="D2" s="2" t="s">
        <v>28</v>
      </c>
      <c r="E2" s="2"/>
      <c r="F2" s="92" t="s">
        <v>171</v>
      </c>
      <c r="H2" s="1" t="s">
        <v>73</v>
      </c>
      <c r="I2" s="1" t="s">
        <v>128</v>
      </c>
      <c r="J2" s="98" t="str">
        <f>MID(H2, FIND("-", H2)+1, LEN(H2))</f>
        <v>01</v>
      </c>
      <c r="L2" s="96" t="s">
        <v>206</v>
      </c>
      <c r="N2" s="1"/>
      <c r="O2" s="1"/>
      <c r="P2" s="1"/>
      <c r="Q2" s="1"/>
    </row>
    <row r="3" spans="1:17" ht="12" x14ac:dyDescent="0.2">
      <c r="A3" s="4">
        <v>45663</v>
      </c>
      <c r="B3" s="2" t="s">
        <v>3</v>
      </c>
      <c r="D3" s="2" t="s">
        <v>29</v>
      </c>
      <c r="E3" s="2"/>
      <c r="F3" s="93" t="s">
        <v>172</v>
      </c>
      <c r="H3" s="1" t="s">
        <v>96</v>
      </c>
      <c r="I3" s="1" t="s">
        <v>226</v>
      </c>
      <c r="J3" s="98" t="str">
        <f>MID(H3, FIND("-", H3)+1, LEN(H3))</f>
        <v>13</v>
      </c>
      <c r="L3" s="96" t="s">
        <v>210</v>
      </c>
      <c r="N3" s="1"/>
      <c r="O3" s="1"/>
      <c r="P3" s="1"/>
      <c r="Q3" s="1"/>
    </row>
    <row r="4" spans="1:17" x14ac:dyDescent="0.2">
      <c r="A4" s="4">
        <v>45767</v>
      </c>
      <c r="B4" s="2" t="s">
        <v>4</v>
      </c>
      <c r="D4" s="2" t="s">
        <v>36</v>
      </c>
      <c r="E4" s="2"/>
      <c r="F4" s="94" t="s">
        <v>173</v>
      </c>
      <c r="H4" s="1" t="s">
        <v>114</v>
      </c>
      <c r="I4" s="1" t="s">
        <v>163</v>
      </c>
      <c r="J4" s="98" t="str">
        <f>MID(H4, FIND("-", H4)+1, LEN(H4))</f>
        <v>15</v>
      </c>
      <c r="L4" s="96" t="s">
        <v>209</v>
      </c>
      <c r="N4" s="1"/>
      <c r="O4" s="1"/>
      <c r="P4" s="1"/>
      <c r="Q4" s="1"/>
    </row>
    <row r="5" spans="1:17" x14ac:dyDescent="0.2">
      <c r="A5" s="4">
        <v>45768</v>
      </c>
      <c r="B5" s="2" t="s">
        <v>5</v>
      </c>
      <c r="F5" s="93" t="s">
        <v>174</v>
      </c>
      <c r="H5" s="1" t="s">
        <v>127</v>
      </c>
      <c r="I5" s="1" t="s">
        <v>170</v>
      </c>
      <c r="J5" s="98" t="str">
        <f>MID(H5, FIND("-", H5)+1, LEN(H5))</f>
        <v>22</v>
      </c>
      <c r="L5" s="96" t="s">
        <v>211</v>
      </c>
      <c r="N5" s="1"/>
      <c r="O5" s="1"/>
      <c r="P5" s="1"/>
      <c r="Q5" s="1"/>
    </row>
    <row r="6" spans="1:17" x14ac:dyDescent="0.2">
      <c r="A6" s="4">
        <v>45778</v>
      </c>
      <c r="B6" s="2" t="s">
        <v>6</v>
      </c>
      <c r="F6" s="94" t="s">
        <v>175</v>
      </c>
      <c r="H6" s="1" t="s">
        <v>116</v>
      </c>
      <c r="I6" s="1" t="s">
        <v>164</v>
      </c>
      <c r="J6" s="98" t="str">
        <f>MID(H6, FIND("-", H6)+1, LEN(H6))</f>
        <v>62</v>
      </c>
      <c r="L6" s="96" t="s">
        <v>208</v>
      </c>
      <c r="N6" s="1"/>
      <c r="O6" s="1"/>
      <c r="P6" s="1"/>
      <c r="Q6" s="1"/>
    </row>
    <row r="7" spans="1:17" x14ac:dyDescent="0.2">
      <c r="A7" s="4">
        <v>45780</v>
      </c>
      <c r="B7" s="2" t="s">
        <v>7</v>
      </c>
      <c r="F7" s="93" t="s">
        <v>176</v>
      </c>
      <c r="H7" s="1" t="s">
        <v>215</v>
      </c>
      <c r="I7" s="1" t="s">
        <v>223</v>
      </c>
      <c r="J7" s="98" t="str">
        <f>MID(H7, FIND("-", H7)+1, LEN(H7))</f>
        <v>63</v>
      </c>
      <c r="L7" s="96" t="s">
        <v>207</v>
      </c>
      <c r="N7" s="1"/>
      <c r="O7" s="1"/>
      <c r="P7" s="1"/>
      <c r="Q7" s="1"/>
    </row>
    <row r="8" spans="1:17" x14ac:dyDescent="0.2">
      <c r="A8" s="4">
        <v>45816</v>
      </c>
      <c r="B8" s="2" t="s">
        <v>8</v>
      </c>
      <c r="H8" s="1" t="s">
        <v>117</v>
      </c>
      <c r="I8" s="1" t="s">
        <v>165</v>
      </c>
      <c r="J8" s="98" t="str">
        <f>MID(H8, FIND("-", H8)+1, LEN(H8))</f>
        <v>65</v>
      </c>
      <c r="L8" s="97" t="s">
        <v>203</v>
      </c>
      <c r="N8" s="1"/>
      <c r="O8" s="1"/>
      <c r="P8" s="1"/>
      <c r="Q8" s="1"/>
    </row>
    <row r="9" spans="1:17" x14ac:dyDescent="0.2">
      <c r="A9" s="4">
        <v>45827</v>
      </c>
      <c r="B9" s="2" t="s">
        <v>9</v>
      </c>
      <c r="H9" s="1" t="s">
        <v>118</v>
      </c>
      <c r="I9" s="1" t="s">
        <v>166</v>
      </c>
      <c r="J9" s="98" t="str">
        <f>MID(H9, FIND("-", H9)+1, LEN(H9))</f>
        <v>70</v>
      </c>
      <c r="L9" s="97" t="s">
        <v>202</v>
      </c>
      <c r="N9" s="1"/>
      <c r="O9" s="1"/>
      <c r="P9" s="1"/>
      <c r="Q9" s="1"/>
    </row>
    <row r="10" spans="1:17" x14ac:dyDescent="0.2">
      <c r="A10" s="4">
        <v>45884</v>
      </c>
      <c r="B10" s="2" t="s">
        <v>10</v>
      </c>
      <c r="H10" s="1" t="s">
        <v>119</v>
      </c>
      <c r="I10" s="1" t="s">
        <v>232</v>
      </c>
      <c r="J10" s="98" t="str">
        <f>MID(H10, FIND("-", H10)+1, LEN(H10))</f>
        <v>73</v>
      </c>
      <c r="L10" s="96" t="s">
        <v>200</v>
      </c>
      <c r="N10" s="1"/>
      <c r="O10" s="1"/>
      <c r="P10" s="1"/>
      <c r="Q10" s="1"/>
    </row>
    <row r="11" spans="1:17" x14ac:dyDescent="0.2">
      <c r="A11" s="4">
        <v>45962</v>
      </c>
      <c r="B11" s="2" t="s">
        <v>11</v>
      </c>
      <c r="H11" s="1" t="s">
        <v>120</v>
      </c>
      <c r="I11" s="1" t="s">
        <v>167</v>
      </c>
      <c r="J11" s="98" t="str">
        <f>MID(H11, FIND("-", H11)+1, LEN(H11))</f>
        <v>74</v>
      </c>
      <c r="L11" s="97" t="s">
        <v>201</v>
      </c>
      <c r="N11" s="1"/>
      <c r="O11" s="1"/>
      <c r="P11" s="1"/>
      <c r="Q11" s="1"/>
    </row>
    <row r="12" spans="1:17" x14ac:dyDescent="0.2">
      <c r="A12" s="4">
        <v>45972</v>
      </c>
      <c r="B12" s="2" t="s">
        <v>12</v>
      </c>
      <c r="H12" s="1" t="s">
        <v>121</v>
      </c>
      <c r="I12" s="1" t="s">
        <v>168</v>
      </c>
      <c r="J12" s="98" t="str">
        <f>MID(H12, FIND("-", H12)+1, LEN(H12))</f>
        <v>76</v>
      </c>
      <c r="L12" s="96" t="s">
        <v>180</v>
      </c>
      <c r="N12" s="1"/>
      <c r="O12" s="1"/>
      <c r="P12" s="1"/>
      <c r="Q12" s="1"/>
    </row>
    <row r="13" spans="1:17" x14ac:dyDescent="0.2">
      <c r="A13" s="4">
        <v>46016</v>
      </c>
      <c r="B13" s="2" t="s">
        <v>13</v>
      </c>
      <c r="H13" s="1" t="s">
        <v>122</v>
      </c>
      <c r="I13" s="1" t="s">
        <v>169</v>
      </c>
      <c r="J13" s="98" t="str">
        <f>MID(H13, FIND("-", H13)+1, LEN(H13))</f>
        <v>84</v>
      </c>
      <c r="L13" s="96" t="s">
        <v>181</v>
      </c>
      <c r="N13" s="1"/>
      <c r="O13" s="1"/>
      <c r="P13" s="1"/>
      <c r="Q13" s="1"/>
    </row>
    <row r="14" spans="1:17" x14ac:dyDescent="0.2">
      <c r="A14" s="4">
        <v>46017</v>
      </c>
      <c r="B14" s="2" t="s">
        <v>14</v>
      </c>
      <c r="H14" s="1" t="s">
        <v>123</v>
      </c>
      <c r="I14" s="1" t="s">
        <v>233</v>
      </c>
      <c r="J14" s="98" t="str">
        <f>MID(H14, FIND("-", H14)+1, LEN(H14))</f>
        <v>99</v>
      </c>
      <c r="L14" s="96" t="s">
        <v>182</v>
      </c>
      <c r="N14" s="1"/>
      <c r="O14" s="1"/>
      <c r="P14" s="1"/>
      <c r="Q14" s="1"/>
    </row>
    <row r="15" spans="1:17" x14ac:dyDescent="0.2">
      <c r="A15" s="4">
        <v>46023</v>
      </c>
      <c r="B15" s="2" t="s">
        <v>2</v>
      </c>
      <c r="H15" s="1" t="s">
        <v>74</v>
      </c>
      <c r="I15" s="1" t="s">
        <v>129</v>
      </c>
      <c r="J15" s="98" t="str">
        <f>MID(H15, FIND("-", H15)+1, LEN(H15))</f>
        <v>100</v>
      </c>
      <c r="L15" s="96" t="s">
        <v>183</v>
      </c>
      <c r="N15" s="1"/>
      <c r="O15" s="1"/>
      <c r="P15" s="1"/>
      <c r="Q15" s="1"/>
    </row>
    <row r="16" spans="1:17" x14ac:dyDescent="0.2">
      <c r="A16" s="4">
        <v>46028</v>
      </c>
      <c r="B16" s="2" t="s">
        <v>3</v>
      </c>
      <c r="H16" s="1" t="s">
        <v>75</v>
      </c>
      <c r="I16" s="1" t="s">
        <v>130</v>
      </c>
      <c r="J16" s="98" t="str">
        <f>MID(H16, FIND("-", H16)+1, LEN(H16))</f>
        <v>101</v>
      </c>
      <c r="L16" s="96" t="s">
        <v>214</v>
      </c>
      <c r="N16" s="1"/>
      <c r="O16" s="1"/>
      <c r="P16" s="1"/>
      <c r="Q16" s="1"/>
    </row>
    <row r="17" spans="1:17" x14ac:dyDescent="0.2">
      <c r="A17" s="4">
        <v>46117</v>
      </c>
      <c r="B17" s="2" t="s">
        <v>4</v>
      </c>
      <c r="H17" s="1" t="s">
        <v>76</v>
      </c>
      <c r="I17" s="1" t="s">
        <v>131</v>
      </c>
      <c r="J17" s="98" t="str">
        <f>MID(H17, FIND("-", H17)+1, LEN(H17))</f>
        <v>102</v>
      </c>
      <c r="L17" s="96" t="s">
        <v>184</v>
      </c>
      <c r="N17" s="1"/>
      <c r="O17" s="1"/>
      <c r="P17" s="1"/>
      <c r="Q17" s="1"/>
    </row>
    <row r="18" spans="1:17" x14ac:dyDescent="0.2">
      <c r="A18" s="4">
        <v>46118</v>
      </c>
      <c r="B18" s="2" t="s">
        <v>5</v>
      </c>
      <c r="H18" s="1" t="s">
        <v>77</v>
      </c>
      <c r="I18" s="1" t="s">
        <v>216</v>
      </c>
      <c r="J18" s="98" t="str">
        <f>MID(H18, FIND("-", H18)+1, LEN(H18))</f>
        <v>103</v>
      </c>
      <c r="L18" s="96" t="s">
        <v>185</v>
      </c>
      <c r="N18" s="1"/>
      <c r="O18" s="1"/>
      <c r="P18" s="1"/>
      <c r="Q18" s="1"/>
    </row>
    <row r="19" spans="1:17" x14ac:dyDescent="0.2">
      <c r="A19" s="4">
        <v>46143</v>
      </c>
      <c r="B19" s="2" t="s">
        <v>6</v>
      </c>
      <c r="D19" s="2"/>
      <c r="H19" s="1" t="s">
        <v>78</v>
      </c>
      <c r="I19" s="1" t="s">
        <v>132</v>
      </c>
      <c r="J19" s="98" t="str">
        <f>MID(H19, FIND("-", H19)+1, LEN(H19))</f>
        <v>104</v>
      </c>
      <c r="L19" s="96" t="s">
        <v>186</v>
      </c>
      <c r="N19" s="1"/>
      <c r="O19" s="1"/>
      <c r="P19" s="1"/>
      <c r="Q19" s="1"/>
    </row>
    <row r="20" spans="1:17" x14ac:dyDescent="0.2">
      <c r="A20" s="4">
        <v>46145</v>
      </c>
      <c r="B20" s="2" t="s">
        <v>7</v>
      </c>
      <c r="D20" s="2"/>
      <c r="H20" s="1" t="s">
        <v>79</v>
      </c>
      <c r="I20" s="1" t="s">
        <v>217</v>
      </c>
      <c r="J20" s="98" t="str">
        <f>MID(H20, FIND("-", H20)+1, LEN(H20))</f>
        <v>105</v>
      </c>
      <c r="L20" s="96" t="s">
        <v>187</v>
      </c>
      <c r="N20" s="1"/>
      <c r="O20" s="1"/>
      <c r="P20" s="1"/>
      <c r="Q20" s="1"/>
    </row>
    <row r="21" spans="1:17" x14ac:dyDescent="0.2">
      <c r="A21" s="4">
        <v>46166</v>
      </c>
      <c r="B21" s="2" t="s">
        <v>8</v>
      </c>
      <c r="D21" s="2"/>
      <c r="H21" s="1" t="s">
        <v>80</v>
      </c>
      <c r="I21" s="1" t="s">
        <v>133</v>
      </c>
      <c r="J21" s="98" t="str">
        <f>MID(H21, FIND("-", H21)+1, LEN(H21))</f>
        <v>106</v>
      </c>
      <c r="L21" s="96" t="s">
        <v>188</v>
      </c>
      <c r="N21" s="1"/>
      <c r="O21" s="1"/>
      <c r="P21" s="1"/>
      <c r="Q21" s="1"/>
    </row>
    <row r="22" spans="1:17" x14ac:dyDescent="0.2">
      <c r="A22" s="4">
        <v>46177</v>
      </c>
      <c r="B22" s="2" t="s">
        <v>9</v>
      </c>
      <c r="D22" s="2"/>
      <c r="H22" s="1" t="s">
        <v>82</v>
      </c>
      <c r="I22" s="1" t="s">
        <v>134</v>
      </c>
      <c r="J22" s="98" t="str">
        <f>MID(H22, FIND("-", H22)+1, LEN(H22))</f>
        <v>109</v>
      </c>
      <c r="L22" s="96" t="s">
        <v>189</v>
      </c>
      <c r="N22" s="1"/>
      <c r="O22" s="1"/>
      <c r="P22" s="1"/>
      <c r="Q22" s="1"/>
    </row>
    <row r="23" spans="1:17" x14ac:dyDescent="0.2">
      <c r="A23" s="4">
        <v>46249</v>
      </c>
      <c r="B23" s="2" t="s">
        <v>10</v>
      </c>
      <c r="D23" s="2"/>
      <c r="H23" s="1" t="s">
        <v>83</v>
      </c>
      <c r="I23" s="1" t="s">
        <v>135</v>
      </c>
      <c r="J23" s="99" t="str">
        <f>MID(H23, FIND("-", H23)+1, LEN(H23))</f>
        <v>110</v>
      </c>
      <c r="L23" s="96" t="s">
        <v>190</v>
      </c>
      <c r="N23" s="1"/>
      <c r="O23" s="1"/>
      <c r="P23" s="1"/>
      <c r="Q23" s="1"/>
    </row>
    <row r="24" spans="1:17" x14ac:dyDescent="0.2">
      <c r="A24" s="4">
        <v>46327</v>
      </c>
      <c r="B24" s="2" t="s">
        <v>11</v>
      </c>
      <c r="D24" s="2"/>
      <c r="H24" s="1" t="s">
        <v>84</v>
      </c>
      <c r="I24" s="1" t="s">
        <v>224</v>
      </c>
      <c r="J24" s="99" t="str">
        <f>MID(H24, FIND("-", H24)+1, LEN(H24))</f>
        <v>111</v>
      </c>
      <c r="L24" s="96" t="s">
        <v>191</v>
      </c>
      <c r="N24" s="1"/>
      <c r="O24" s="1"/>
      <c r="P24" s="1"/>
      <c r="Q24" s="1"/>
    </row>
    <row r="25" spans="1:17" x14ac:dyDescent="0.2">
      <c r="A25" s="4">
        <v>46337</v>
      </c>
      <c r="B25" s="2" t="s">
        <v>12</v>
      </c>
      <c r="D25" s="2"/>
      <c r="H25" s="1" t="s">
        <v>85</v>
      </c>
      <c r="I25" s="1" t="s">
        <v>136</v>
      </c>
      <c r="J25" s="99" t="str">
        <f>MID(H25, FIND("-", H25)+1, LEN(H25))</f>
        <v>112</v>
      </c>
      <c r="L25" s="96" t="s">
        <v>192</v>
      </c>
      <c r="N25" s="1"/>
      <c r="O25" s="1"/>
      <c r="P25" s="1"/>
      <c r="Q25" s="1"/>
    </row>
    <row r="26" spans="1:17" x14ac:dyDescent="0.2">
      <c r="A26" s="4">
        <v>46381</v>
      </c>
      <c r="B26" s="2" t="s">
        <v>13</v>
      </c>
      <c r="D26" s="2"/>
      <c r="H26" s="1" t="s">
        <v>86</v>
      </c>
      <c r="I26" s="1" t="s">
        <v>137</v>
      </c>
      <c r="J26" s="99" t="str">
        <f>MID(H26, FIND("-", H26)+1, LEN(H26))</f>
        <v>113</v>
      </c>
      <c r="L26" s="96" t="s">
        <v>193</v>
      </c>
      <c r="N26" s="1"/>
      <c r="O26" s="1"/>
      <c r="P26" s="1"/>
      <c r="Q26" s="1"/>
    </row>
    <row r="27" spans="1:17" x14ac:dyDescent="0.2">
      <c r="A27" s="4">
        <v>46382</v>
      </c>
      <c r="B27" s="2" t="s">
        <v>14</v>
      </c>
      <c r="D27" s="2"/>
      <c r="H27" s="1" t="s">
        <v>87</v>
      </c>
      <c r="I27" s="1" t="s">
        <v>138</v>
      </c>
      <c r="J27" s="98" t="str">
        <f>MID(H27, FIND("-", H27)+1, LEN(H27))</f>
        <v>114</v>
      </c>
      <c r="L27" s="96" t="s">
        <v>194</v>
      </c>
      <c r="N27" s="1"/>
      <c r="O27" s="1"/>
      <c r="P27" s="1"/>
      <c r="Q27" s="1"/>
    </row>
    <row r="28" spans="1:17" x14ac:dyDescent="0.2">
      <c r="A28" s="4">
        <v>46388</v>
      </c>
      <c r="B28" s="2" t="s">
        <v>2</v>
      </c>
      <c r="D28" s="2"/>
      <c r="H28" s="1" t="s">
        <v>88</v>
      </c>
      <c r="I28" s="1" t="s">
        <v>225</v>
      </c>
      <c r="J28" s="98" t="str">
        <f>MID(H28, FIND("-", H28)+1, LEN(H28))</f>
        <v>115</v>
      </c>
      <c r="L28" s="96" t="s">
        <v>195</v>
      </c>
      <c r="N28" s="1"/>
      <c r="O28" s="1"/>
      <c r="P28" s="1"/>
      <c r="Q28" s="1"/>
    </row>
    <row r="29" spans="1:17" x14ac:dyDescent="0.2">
      <c r="A29" s="4">
        <v>46393</v>
      </c>
      <c r="B29" s="2" t="s">
        <v>3</v>
      </c>
      <c r="D29" s="2"/>
      <c r="H29" s="1" t="s">
        <v>89</v>
      </c>
      <c r="I29" s="1" t="s">
        <v>139</v>
      </c>
      <c r="J29" s="98" t="str">
        <f>MID(H29, FIND("-", H29)+1, LEN(H29))</f>
        <v>116</v>
      </c>
      <c r="L29" s="96" t="s">
        <v>196</v>
      </c>
      <c r="N29" s="1"/>
      <c r="O29" s="1"/>
      <c r="P29" s="1"/>
      <c r="Q29" s="1"/>
    </row>
    <row r="30" spans="1:17" x14ac:dyDescent="0.2">
      <c r="A30" s="4">
        <v>46474</v>
      </c>
      <c r="B30" s="2" t="s">
        <v>4</v>
      </c>
      <c r="D30" s="2"/>
      <c r="H30" s="1" t="s">
        <v>90</v>
      </c>
      <c r="I30" s="1" t="s">
        <v>140</v>
      </c>
      <c r="J30" s="98" t="str">
        <f>MID(H30, FIND("-", H30)+1, LEN(H30))</f>
        <v>119</v>
      </c>
      <c r="L30" s="96" t="s">
        <v>197</v>
      </c>
      <c r="N30" s="1"/>
      <c r="O30" s="1"/>
      <c r="P30" s="1"/>
      <c r="Q30" s="1"/>
    </row>
    <row r="31" spans="1:17" x14ac:dyDescent="0.2">
      <c r="A31" s="4">
        <v>46475</v>
      </c>
      <c r="B31" s="2" t="s">
        <v>5</v>
      </c>
      <c r="D31" s="2"/>
      <c r="H31" s="1" t="s">
        <v>91</v>
      </c>
      <c r="I31" s="1" t="s">
        <v>141</v>
      </c>
      <c r="J31" s="98" t="str">
        <f>MID(H31, FIND("-", H31)+1, LEN(H31))</f>
        <v>120</v>
      </c>
      <c r="L31" s="96" t="s">
        <v>198</v>
      </c>
      <c r="N31" s="1"/>
      <c r="O31" s="1"/>
      <c r="P31" s="1"/>
      <c r="Q31" s="1"/>
    </row>
    <row r="32" spans="1:17" x14ac:dyDescent="0.2">
      <c r="A32" s="4">
        <v>46508</v>
      </c>
      <c r="B32" s="2" t="s">
        <v>6</v>
      </c>
      <c r="D32" s="2"/>
      <c r="H32" s="1" t="s">
        <v>92</v>
      </c>
      <c r="I32" s="1" t="s">
        <v>142</v>
      </c>
      <c r="J32" s="98" t="str">
        <f>MID(H32, FIND("-", H32)+1, LEN(H32))</f>
        <v>121</v>
      </c>
      <c r="L32" s="96" t="s">
        <v>199</v>
      </c>
      <c r="N32" s="1"/>
      <c r="O32" s="1"/>
      <c r="P32" s="1"/>
      <c r="Q32" s="1"/>
    </row>
    <row r="33" spans="1:17" x14ac:dyDescent="0.2">
      <c r="A33" s="4">
        <v>46510</v>
      </c>
      <c r="B33" s="2" t="s">
        <v>7</v>
      </c>
      <c r="D33" s="2"/>
      <c r="H33" s="1" t="s">
        <v>93</v>
      </c>
      <c r="I33" s="1" t="s">
        <v>143</v>
      </c>
      <c r="J33" s="98" t="str">
        <f>MID(H33, FIND("-", H33)+1, LEN(H33))</f>
        <v>122</v>
      </c>
      <c r="L33" s="97" t="s">
        <v>204</v>
      </c>
      <c r="N33" s="1"/>
      <c r="O33" s="1"/>
      <c r="P33" s="1"/>
      <c r="Q33" s="1"/>
    </row>
    <row r="34" spans="1:17" x14ac:dyDescent="0.2">
      <c r="A34" s="4">
        <v>46523</v>
      </c>
      <c r="B34" s="2" t="s">
        <v>8</v>
      </c>
      <c r="D34" s="2"/>
      <c r="H34" s="1" t="s">
        <v>94</v>
      </c>
      <c r="I34" s="1" t="s">
        <v>144</v>
      </c>
      <c r="J34" s="98" t="str">
        <f>MID(H34, FIND("-", H34)+1, LEN(H34))</f>
        <v>124</v>
      </c>
      <c r="N34" s="1"/>
      <c r="O34" s="1"/>
      <c r="P34" s="1"/>
      <c r="Q34" s="1"/>
    </row>
    <row r="35" spans="1:17" x14ac:dyDescent="0.2">
      <c r="A35" s="4">
        <v>46534</v>
      </c>
      <c r="B35" s="2" t="s">
        <v>9</v>
      </c>
      <c r="D35" s="2"/>
      <c r="H35" s="1" t="s">
        <v>95</v>
      </c>
      <c r="I35" s="1" t="s">
        <v>145</v>
      </c>
      <c r="J35" s="98" t="str">
        <f>MID(H35, FIND("-", H35)+1, LEN(H35))</f>
        <v>125</v>
      </c>
      <c r="N35" s="1"/>
      <c r="O35" s="1"/>
      <c r="P35" s="1"/>
      <c r="Q35" s="1"/>
    </row>
    <row r="36" spans="1:17" x14ac:dyDescent="0.2">
      <c r="A36" s="4">
        <v>46614</v>
      </c>
      <c r="B36" s="2" t="s">
        <v>10</v>
      </c>
      <c r="D36" s="2"/>
      <c r="H36" s="1" t="s">
        <v>81</v>
      </c>
      <c r="I36" s="1" t="s">
        <v>146</v>
      </c>
      <c r="J36" s="98" t="str">
        <f>MID(H36, FIND("-", H36)+1, LEN(H36))</f>
        <v>128</v>
      </c>
      <c r="N36" s="1"/>
      <c r="O36" s="1"/>
      <c r="P36" s="1"/>
      <c r="Q36" s="1"/>
    </row>
    <row r="37" spans="1:17" x14ac:dyDescent="0.2">
      <c r="A37" s="4">
        <v>46692</v>
      </c>
      <c r="B37" s="2" t="s">
        <v>11</v>
      </c>
      <c r="D37" s="2"/>
      <c r="H37" s="1" t="s">
        <v>71</v>
      </c>
      <c r="I37" s="1" t="s">
        <v>147</v>
      </c>
      <c r="J37" s="98" t="str">
        <f>MID(H37, FIND("-", H37)+1, LEN(H37))</f>
        <v>129</v>
      </c>
      <c r="N37" s="1"/>
      <c r="O37" s="1"/>
      <c r="P37" s="1"/>
      <c r="Q37" s="1"/>
    </row>
    <row r="38" spans="1:17" x14ac:dyDescent="0.2">
      <c r="A38" s="4">
        <v>46702</v>
      </c>
      <c r="B38" s="2" t="s">
        <v>12</v>
      </c>
      <c r="D38" s="2"/>
      <c r="H38" s="1" t="s">
        <v>72</v>
      </c>
      <c r="I38" s="1" t="s">
        <v>234</v>
      </c>
      <c r="J38" s="98" t="str">
        <f>MID(H38, FIND("-", H38)+1, LEN(H38))</f>
        <v>130</v>
      </c>
      <c r="N38" s="1"/>
      <c r="O38" s="1"/>
      <c r="P38" s="1"/>
      <c r="Q38" s="1"/>
    </row>
    <row r="39" spans="1:17" x14ac:dyDescent="0.2">
      <c r="A39" s="4">
        <v>46746</v>
      </c>
      <c r="B39" s="2" t="s">
        <v>13</v>
      </c>
      <c r="D39" s="2"/>
      <c r="H39" s="1" t="s">
        <v>97</v>
      </c>
      <c r="I39" s="1" t="s">
        <v>148</v>
      </c>
      <c r="J39" s="98" t="str">
        <f>MID(H39, FIND("-", H39)+1, LEN(H39))</f>
        <v>131</v>
      </c>
      <c r="N39" s="1"/>
      <c r="O39" s="1"/>
      <c r="P39" s="1"/>
      <c r="Q39" s="1"/>
    </row>
    <row r="40" spans="1:17" x14ac:dyDescent="0.2">
      <c r="A40" s="4">
        <v>46747</v>
      </c>
      <c r="B40" s="2" t="s">
        <v>14</v>
      </c>
      <c r="D40" s="2"/>
      <c r="H40" s="98" t="s">
        <v>98</v>
      </c>
      <c r="I40" s="98" t="s">
        <v>149</v>
      </c>
      <c r="J40" s="98" t="str">
        <f>MID(H40, FIND("-", H40)+1, LEN(H40))</f>
        <v>132</v>
      </c>
      <c r="N40" s="1"/>
      <c r="O40" s="1"/>
      <c r="P40" s="1"/>
      <c r="Q40" s="1"/>
    </row>
    <row r="41" spans="1:17" x14ac:dyDescent="0.2">
      <c r="A41" s="4">
        <v>46753</v>
      </c>
      <c r="B41" s="2" t="s">
        <v>2</v>
      </c>
      <c r="D41" s="2"/>
      <c r="H41" s="1" t="s">
        <v>99</v>
      </c>
      <c r="I41" s="1" t="s">
        <v>150</v>
      </c>
      <c r="J41" s="98" t="str">
        <f>MID(H41, FIND("-", H41)+1, LEN(H41))</f>
        <v>133</v>
      </c>
      <c r="N41" s="1"/>
      <c r="O41" s="1"/>
      <c r="P41" s="1"/>
      <c r="Q41" s="1"/>
    </row>
    <row r="42" spans="1:17" x14ac:dyDescent="0.2">
      <c r="A42" s="4">
        <v>46758</v>
      </c>
      <c r="B42" s="2" t="s">
        <v>3</v>
      </c>
      <c r="D42" s="2"/>
      <c r="H42" s="1" t="s">
        <v>100</v>
      </c>
      <c r="I42" s="1" t="s">
        <v>151</v>
      </c>
      <c r="J42" s="98" t="str">
        <f>MID(H42, FIND("-", H42)+1, LEN(H42))</f>
        <v>134</v>
      </c>
      <c r="N42" s="1"/>
      <c r="O42" s="1"/>
      <c r="P42" s="1"/>
      <c r="Q42" s="1"/>
    </row>
    <row r="43" spans="1:17" x14ac:dyDescent="0.2">
      <c r="A43" s="4">
        <v>46859</v>
      </c>
      <c r="B43" s="2" t="s">
        <v>4</v>
      </c>
      <c r="D43" s="2"/>
      <c r="H43" s="1" t="s">
        <v>101</v>
      </c>
      <c r="I43" s="1" t="s">
        <v>152</v>
      </c>
      <c r="J43" s="98" t="str">
        <f>MID(H43, FIND("-", H43)+1, LEN(H43))</f>
        <v>135</v>
      </c>
      <c r="N43" s="1"/>
      <c r="O43" s="1"/>
      <c r="P43" s="1"/>
      <c r="Q43" s="1"/>
    </row>
    <row r="44" spans="1:17" x14ac:dyDescent="0.2">
      <c r="A44" s="4">
        <v>46860</v>
      </c>
      <c r="B44" s="2" t="s">
        <v>5</v>
      </c>
      <c r="D44" s="2"/>
      <c r="H44" s="1" t="s">
        <v>102</v>
      </c>
      <c r="I44" s="1" t="s">
        <v>153</v>
      </c>
      <c r="J44" s="98" t="str">
        <f>MID(H44, FIND("-", H44)+1, LEN(H44))</f>
        <v>136</v>
      </c>
      <c r="N44" s="1"/>
      <c r="O44" s="1"/>
      <c r="P44" s="1"/>
      <c r="Q44" s="1"/>
    </row>
    <row r="45" spans="1:17" x14ac:dyDescent="0.2">
      <c r="A45" s="4">
        <v>46874</v>
      </c>
      <c r="B45" s="2" t="s">
        <v>6</v>
      </c>
      <c r="D45" s="2"/>
      <c r="H45" s="1" t="s">
        <v>103</v>
      </c>
      <c r="I45" s="1" t="s">
        <v>154</v>
      </c>
      <c r="J45" s="98" t="str">
        <f>MID(H45, FIND("-", H45)+1, LEN(H45))</f>
        <v>137</v>
      </c>
      <c r="N45" s="1"/>
      <c r="O45" s="1"/>
      <c r="P45" s="1"/>
      <c r="Q45" s="1"/>
    </row>
    <row r="46" spans="1:17" x14ac:dyDescent="0.2">
      <c r="A46" s="4">
        <v>46876</v>
      </c>
      <c r="B46" s="2" t="s">
        <v>7</v>
      </c>
      <c r="D46" s="2"/>
      <c r="H46" s="1" t="s">
        <v>104</v>
      </c>
      <c r="I46" s="1" t="s">
        <v>155</v>
      </c>
      <c r="J46" s="98" t="str">
        <f>MID(H46, FIND("-", H46)+1, LEN(H46))</f>
        <v>138</v>
      </c>
      <c r="N46" s="1"/>
      <c r="O46" s="1"/>
      <c r="P46" s="1"/>
      <c r="Q46" s="1"/>
    </row>
    <row r="47" spans="1:17" x14ac:dyDescent="0.2">
      <c r="A47" s="4">
        <v>46908</v>
      </c>
      <c r="B47" s="2" t="s">
        <v>8</v>
      </c>
      <c r="D47" s="2"/>
      <c r="H47" s="1" t="s">
        <v>105</v>
      </c>
      <c r="I47" s="1" t="s">
        <v>156</v>
      </c>
      <c r="J47" s="98" t="str">
        <f>MID(H47, FIND("-", H47)+1, LEN(H47))</f>
        <v>139</v>
      </c>
      <c r="N47" s="1"/>
      <c r="O47" s="1"/>
      <c r="P47" s="1"/>
      <c r="Q47" s="1"/>
    </row>
    <row r="48" spans="1:17" x14ac:dyDescent="0.2">
      <c r="A48" s="4">
        <v>46919</v>
      </c>
      <c r="B48" s="2" t="s">
        <v>9</v>
      </c>
      <c r="D48" s="2"/>
      <c r="H48" s="1" t="s">
        <v>115</v>
      </c>
      <c r="I48" s="1" t="s">
        <v>227</v>
      </c>
      <c r="J48" s="98" t="str">
        <f>MID(H48, FIND("-", H48)+1, LEN(H48))</f>
        <v>140</v>
      </c>
      <c r="N48" s="1"/>
      <c r="O48" s="1"/>
      <c r="P48" s="1"/>
      <c r="Q48" s="1"/>
    </row>
    <row r="49" spans="1:18" x14ac:dyDescent="0.2">
      <c r="A49" s="4">
        <v>46980</v>
      </c>
      <c r="B49" s="2" t="s">
        <v>10</v>
      </c>
      <c r="D49" s="2"/>
      <c r="H49" s="1" t="s">
        <v>113</v>
      </c>
      <c r="I49" s="1" t="s">
        <v>157</v>
      </c>
      <c r="J49" s="98" t="str">
        <f>MID(H49, FIND("-", H49)+1, LEN(H49))</f>
        <v>141</v>
      </c>
      <c r="N49" s="1"/>
      <c r="O49" s="1"/>
      <c r="P49" s="1"/>
      <c r="Q49" s="1"/>
    </row>
    <row r="50" spans="1:18" x14ac:dyDescent="0.2">
      <c r="A50" s="4">
        <v>47058</v>
      </c>
      <c r="B50" s="2" t="s">
        <v>11</v>
      </c>
      <c r="D50" s="2"/>
      <c r="H50" s="1" t="s">
        <v>106</v>
      </c>
      <c r="I50" s="1" t="s">
        <v>158</v>
      </c>
      <c r="J50" s="98" t="str">
        <f>MID(H50, FIND("-", H50)+1, LEN(H50))</f>
        <v>142</v>
      </c>
      <c r="N50" s="1"/>
      <c r="O50" s="1"/>
      <c r="P50" s="1"/>
      <c r="Q50" s="1"/>
    </row>
    <row r="51" spans="1:18" x14ac:dyDescent="0.2">
      <c r="A51" s="4">
        <v>47068</v>
      </c>
      <c r="B51" s="2" t="s">
        <v>12</v>
      </c>
      <c r="D51" s="2"/>
      <c r="H51" s="1" t="s">
        <v>107</v>
      </c>
      <c r="I51" s="1" t="s">
        <v>159</v>
      </c>
      <c r="J51" s="98" t="str">
        <f>MID(H51, FIND("-", H51)+1, LEN(H51))</f>
        <v>143</v>
      </c>
      <c r="N51" s="1"/>
      <c r="O51" s="1"/>
      <c r="P51" s="1"/>
      <c r="Q51" s="1"/>
    </row>
    <row r="52" spans="1:18" x14ac:dyDescent="0.2">
      <c r="A52" s="4">
        <v>47112</v>
      </c>
      <c r="B52" s="2" t="s">
        <v>13</v>
      </c>
      <c r="D52" s="2"/>
      <c r="H52" s="1" t="s">
        <v>108</v>
      </c>
      <c r="I52" s="1" t="s">
        <v>160</v>
      </c>
      <c r="J52" s="98" t="str">
        <f>MID(H52, FIND("-", H52)+1, LEN(H52))</f>
        <v>144</v>
      </c>
      <c r="N52" s="1"/>
      <c r="O52" s="1"/>
      <c r="P52" s="1"/>
      <c r="Q52" s="1"/>
    </row>
    <row r="53" spans="1:18" x14ac:dyDescent="0.2">
      <c r="A53" s="4">
        <v>47113</v>
      </c>
      <c r="B53" s="2" t="s">
        <v>14</v>
      </c>
      <c r="D53" s="2"/>
      <c r="H53" s="1" t="s">
        <v>109</v>
      </c>
      <c r="I53" s="1" t="s">
        <v>161</v>
      </c>
      <c r="J53" s="98" t="str">
        <f>MID(H53, FIND("-", H53)+1, LEN(H53))</f>
        <v>145</v>
      </c>
      <c r="N53" s="1"/>
      <c r="O53" s="1"/>
      <c r="P53" s="1"/>
      <c r="Q53" s="1"/>
    </row>
    <row r="54" spans="1:18" x14ac:dyDescent="0.2">
      <c r="D54" s="2"/>
      <c r="H54" s="1" t="s">
        <v>111</v>
      </c>
      <c r="I54" s="1" t="s">
        <v>162</v>
      </c>
      <c r="J54" s="98" t="str">
        <f>MID(H54, FIND("-", H54)+1, LEN(H54))</f>
        <v>146</v>
      </c>
      <c r="N54" s="1"/>
      <c r="O54" s="1"/>
      <c r="P54" s="1"/>
      <c r="Q54" s="1"/>
    </row>
    <row r="55" spans="1:18" x14ac:dyDescent="0.2">
      <c r="D55" s="2"/>
      <c r="H55" s="1" t="s">
        <v>112</v>
      </c>
      <c r="I55" s="1" t="s">
        <v>178</v>
      </c>
      <c r="J55" s="98" t="str">
        <f>MID(H55, FIND("-", H55)+1, LEN(H55))</f>
        <v>147</v>
      </c>
      <c r="N55" s="1"/>
      <c r="O55" s="1"/>
      <c r="P55" s="1"/>
      <c r="Q55" s="1"/>
    </row>
    <row r="56" spans="1:18" x14ac:dyDescent="0.2">
      <c r="D56" s="2"/>
      <c r="H56" s="1" t="s">
        <v>110</v>
      </c>
      <c r="I56" s="1" t="s">
        <v>179</v>
      </c>
      <c r="J56" s="98" t="str">
        <f>MID(H56, FIND("-", H56)+1, LEN(H56))</f>
        <v>148</v>
      </c>
      <c r="N56" s="1"/>
      <c r="R56" s="88"/>
    </row>
    <row r="57" spans="1:18" x14ac:dyDescent="0.2">
      <c r="D57" s="2"/>
      <c r="H57" s="1" t="s">
        <v>219</v>
      </c>
      <c r="I57" s="1" t="s">
        <v>228</v>
      </c>
      <c r="J57" s="98" t="str">
        <f>MID(H57, FIND("-", H57)+1, LEN(H57))</f>
        <v>149</v>
      </c>
    </row>
    <row r="58" spans="1:18" x14ac:dyDescent="0.2">
      <c r="D58" s="2"/>
      <c r="H58" s="1" t="s">
        <v>220</v>
      </c>
      <c r="I58" s="1" t="s">
        <v>229</v>
      </c>
      <c r="J58" s="98" t="str">
        <f>MID(H58, FIND("-", H58)+1, LEN(H58))</f>
        <v>150</v>
      </c>
    </row>
    <row r="59" spans="1:18" x14ac:dyDescent="0.2">
      <c r="D59" s="2"/>
      <c r="H59" s="1" t="s">
        <v>221</v>
      </c>
      <c r="I59" s="1" t="s">
        <v>230</v>
      </c>
      <c r="J59" s="98" t="str">
        <f>MID(H59, FIND("-", H59)+1, LEN(H59))</f>
        <v>151</v>
      </c>
    </row>
    <row r="60" spans="1:18" x14ac:dyDescent="0.2">
      <c r="D60" s="2"/>
      <c r="H60" s="1" t="s">
        <v>222</v>
      </c>
      <c r="I60" s="1" t="s">
        <v>231</v>
      </c>
      <c r="J60" s="98" t="str">
        <f>MID(H60, FIND("-", H60)+1, LEN(H60))</f>
        <v>152</v>
      </c>
    </row>
    <row r="61" spans="1:18" x14ac:dyDescent="0.2">
      <c r="D61" s="2"/>
    </row>
    <row r="62" spans="1:18" x14ac:dyDescent="0.2">
      <c r="D62" s="2"/>
    </row>
    <row r="63" spans="1:18" x14ac:dyDescent="0.2">
      <c r="D63" s="2"/>
    </row>
    <row r="64" spans="1:18" x14ac:dyDescent="0.2">
      <c r="D64" s="2"/>
    </row>
    <row r="65" spans="4:4" x14ac:dyDescent="0.2">
      <c r="D65" s="2"/>
    </row>
    <row r="66" spans="4:4" x14ac:dyDescent="0.2">
      <c r="D66" s="2"/>
    </row>
    <row r="67" spans="4:4" x14ac:dyDescent="0.2">
      <c r="D67" s="2"/>
    </row>
    <row r="68" spans="4:4" x14ac:dyDescent="0.2">
      <c r="D68" s="2"/>
    </row>
    <row r="69" spans="4:4" x14ac:dyDescent="0.2">
      <c r="D69" s="2"/>
    </row>
    <row r="70" spans="4:4" x14ac:dyDescent="0.2">
      <c r="D70" s="2"/>
    </row>
    <row r="71" spans="4:4" x14ac:dyDescent="0.2">
      <c r="D71" s="2"/>
    </row>
    <row r="72" spans="4:4" x14ac:dyDescent="0.2">
      <c r="D72" s="2"/>
    </row>
    <row r="73" spans="4:4" x14ac:dyDescent="0.2">
      <c r="D73" s="2"/>
    </row>
    <row r="74" spans="4:4" x14ac:dyDescent="0.2">
      <c r="D74" s="2"/>
    </row>
    <row r="75" spans="4:4" x14ac:dyDescent="0.2">
      <c r="D75" s="2"/>
    </row>
    <row r="76" spans="4:4" x14ac:dyDescent="0.2">
      <c r="D76" s="2"/>
    </row>
    <row r="77" spans="4:4" x14ac:dyDescent="0.2">
      <c r="D77" s="2"/>
    </row>
    <row r="78" spans="4:4" x14ac:dyDescent="0.2">
      <c r="D78" s="2"/>
    </row>
    <row r="79" spans="4:4" x14ac:dyDescent="0.2">
      <c r="D79" s="2"/>
    </row>
    <row r="80" spans="4:4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  <row r="94" spans="4:4" x14ac:dyDescent="0.2">
      <c r="D94" s="2"/>
    </row>
    <row r="95" spans="4:4" x14ac:dyDescent="0.2">
      <c r="D95" s="2"/>
    </row>
    <row r="96" spans="4:4" x14ac:dyDescent="0.2">
      <c r="D96" s="2"/>
    </row>
    <row r="97" spans="4:4" x14ac:dyDescent="0.2">
      <c r="D97" s="2"/>
    </row>
    <row r="98" spans="4:4" x14ac:dyDescent="0.2">
      <c r="D98" s="2"/>
    </row>
    <row r="99" spans="4:4" x14ac:dyDescent="0.2">
      <c r="D99" s="2"/>
    </row>
    <row r="100" spans="4:4" x14ac:dyDescent="0.2">
      <c r="D100" s="2"/>
    </row>
    <row r="101" spans="4:4" x14ac:dyDescent="0.2">
      <c r="D101" s="2"/>
    </row>
    <row r="102" spans="4:4" x14ac:dyDescent="0.2">
      <c r="D102" s="2"/>
    </row>
    <row r="103" spans="4:4" x14ac:dyDescent="0.2">
      <c r="D103" s="2"/>
    </row>
    <row r="104" spans="4:4" x14ac:dyDescent="0.2">
      <c r="D104" s="2"/>
    </row>
    <row r="105" spans="4:4" x14ac:dyDescent="0.2">
      <c r="D105" s="2"/>
    </row>
    <row r="106" spans="4:4" x14ac:dyDescent="0.2">
      <c r="D106" s="2"/>
    </row>
    <row r="107" spans="4:4" x14ac:dyDescent="0.2">
      <c r="D107" s="2"/>
    </row>
    <row r="108" spans="4:4" x14ac:dyDescent="0.2">
      <c r="D108" s="2"/>
    </row>
    <row r="109" spans="4:4" x14ac:dyDescent="0.2">
      <c r="D109" s="2"/>
    </row>
    <row r="110" spans="4:4" x14ac:dyDescent="0.2">
      <c r="D110" s="2"/>
    </row>
    <row r="111" spans="4:4" x14ac:dyDescent="0.2">
      <c r="D111" s="2"/>
    </row>
    <row r="112" spans="4:4" x14ac:dyDescent="0.2">
      <c r="D112" s="2"/>
    </row>
    <row r="113" spans="4:4" x14ac:dyDescent="0.2">
      <c r="D113" s="2"/>
    </row>
    <row r="114" spans="4:4" x14ac:dyDescent="0.2">
      <c r="D114" s="2"/>
    </row>
    <row r="115" spans="4:4" x14ac:dyDescent="0.2">
      <c r="D115" s="2"/>
    </row>
    <row r="116" spans="4:4" x14ac:dyDescent="0.2">
      <c r="D116" s="2"/>
    </row>
    <row r="117" spans="4:4" x14ac:dyDescent="0.2">
      <c r="D117" s="2"/>
    </row>
    <row r="118" spans="4:4" x14ac:dyDescent="0.2">
      <c r="D118" s="2"/>
    </row>
    <row r="119" spans="4:4" x14ac:dyDescent="0.2">
      <c r="D119" s="2"/>
    </row>
    <row r="120" spans="4:4" x14ac:dyDescent="0.2">
      <c r="D120" s="2"/>
    </row>
    <row r="121" spans="4:4" x14ac:dyDescent="0.2">
      <c r="D121" s="2"/>
    </row>
    <row r="122" spans="4:4" x14ac:dyDescent="0.2">
      <c r="D122" s="2"/>
    </row>
    <row r="123" spans="4:4" x14ac:dyDescent="0.2">
      <c r="D123" s="2"/>
    </row>
    <row r="124" spans="4:4" x14ac:dyDescent="0.2">
      <c r="D124" s="2"/>
    </row>
    <row r="125" spans="4:4" x14ac:dyDescent="0.2">
      <c r="D125" s="2"/>
    </row>
    <row r="126" spans="4:4" x14ac:dyDescent="0.2">
      <c r="D126" s="2"/>
    </row>
    <row r="127" spans="4:4" x14ac:dyDescent="0.2">
      <c r="D127" s="2"/>
    </row>
    <row r="128" spans="4:4" x14ac:dyDescent="0.2">
      <c r="D128" s="2"/>
    </row>
    <row r="129" spans="4:4" x14ac:dyDescent="0.2">
      <c r="D129" s="2"/>
    </row>
    <row r="130" spans="4:4" x14ac:dyDescent="0.2">
      <c r="D130" s="2"/>
    </row>
    <row r="131" spans="4:4" x14ac:dyDescent="0.2">
      <c r="D131" s="2"/>
    </row>
    <row r="132" spans="4:4" x14ac:dyDescent="0.2">
      <c r="D132" s="2"/>
    </row>
    <row r="133" spans="4:4" x14ac:dyDescent="0.2">
      <c r="D133" s="2"/>
    </row>
    <row r="134" spans="4:4" x14ac:dyDescent="0.2">
      <c r="D134" s="2"/>
    </row>
    <row r="135" spans="4:4" x14ac:dyDescent="0.2">
      <c r="D135" s="2"/>
    </row>
    <row r="136" spans="4:4" x14ac:dyDescent="0.2">
      <c r="D136" s="2"/>
    </row>
    <row r="137" spans="4:4" x14ac:dyDescent="0.2">
      <c r="D137" s="2"/>
    </row>
    <row r="138" spans="4:4" x14ac:dyDescent="0.2">
      <c r="D138" s="2"/>
    </row>
    <row r="139" spans="4:4" x14ac:dyDescent="0.2">
      <c r="D139" s="2"/>
    </row>
    <row r="140" spans="4:4" x14ac:dyDescent="0.2">
      <c r="D140" s="2"/>
    </row>
    <row r="141" spans="4:4" x14ac:dyDescent="0.2">
      <c r="D141" s="2"/>
    </row>
    <row r="142" spans="4:4" x14ac:dyDescent="0.2">
      <c r="D142" s="2"/>
    </row>
    <row r="143" spans="4:4" x14ac:dyDescent="0.2">
      <c r="D143" s="2"/>
    </row>
    <row r="144" spans="4:4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</sheetData>
  <sortState xmlns:xlrd2="http://schemas.microsoft.com/office/spreadsheetml/2017/richdata2" ref="L2:L22">
    <sortCondition ref="L2:L22"/>
  </sortState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D494389-4326-44E2-8BC5-BF4AF93FD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7</vt:i4>
      </vt:variant>
    </vt:vector>
  </HeadingPairs>
  <TitlesOfParts>
    <vt:vector size="10" baseType="lpstr">
      <vt:lpstr>Podsumowanie</vt:lpstr>
      <vt:lpstr>2025-03</vt:lpstr>
      <vt:lpstr>Dane</vt:lpstr>
      <vt:lpstr>Data_nieobec</vt:lpstr>
      <vt:lpstr>Nieobecnosci</vt:lpstr>
      <vt:lpstr>'2025-03'!Obszar_wydruku</vt:lpstr>
      <vt:lpstr>Projekt</vt:lpstr>
      <vt:lpstr>Przyczyna_nieobec</vt:lpstr>
      <vt:lpstr>swieta</vt:lpstr>
      <vt:lpstr>Zespół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Natlia Grodzka</cp:lastModifiedBy>
  <cp:lastPrinted>2025-03-25T12:17:14Z</cp:lastPrinted>
  <dcterms:created xsi:type="dcterms:W3CDTF">1997-02-26T13:46:56Z</dcterms:created>
  <dcterms:modified xsi:type="dcterms:W3CDTF">2025-07-30T10:41:12Z</dcterms:modified>
</cp:coreProperties>
</file>